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795" windowWidth="15600" windowHeight="11640" firstSheet="1" activeTab="3"/>
  </bookViews>
  <sheets>
    <sheet name="MUD" sheetId="1" r:id="rId1"/>
    <sheet name="SAND" sheetId="2" r:id="rId2"/>
    <sheet name="for PELLETS" sheetId="4" r:id="rId3"/>
    <sheet name="for PELLETS RE-DO" sheetId="8" r:id="rId4"/>
    <sheet name="Final-Total Dry Solids &amp; Pellet" sheetId="3" r:id="rId5"/>
    <sheet name="Final-Total Fixed Solids" sheetId="6" r:id="rId6"/>
    <sheet name="Final- Total Volatile Soilds" sheetId="7" r:id="rId7"/>
  </sheets>
  <calcPr calcId="145621" concurrentCalc="0"/>
  <fileRecoveryPr repairLoad="1"/>
</workbook>
</file>

<file path=xl/calcChain.xml><?xml version="1.0" encoding="utf-8"?>
<calcChain xmlns="http://schemas.openxmlformats.org/spreadsheetml/2006/main">
  <c r="N6" i="8" l="1"/>
  <c r="N7" i="8"/>
  <c r="K33" i="8"/>
  <c r="G33" i="8"/>
  <c r="P33" i="8"/>
  <c r="O33" i="8"/>
  <c r="Q33" i="8"/>
  <c r="R33" i="8"/>
  <c r="N33" i="8"/>
  <c r="J33" i="8"/>
  <c r="F33" i="8"/>
  <c r="K32" i="8"/>
  <c r="G32" i="8"/>
  <c r="P32" i="8"/>
  <c r="O32" i="8"/>
  <c r="Q32" i="8"/>
  <c r="R32" i="8"/>
  <c r="N32" i="8"/>
  <c r="J32" i="8"/>
  <c r="F32" i="8"/>
  <c r="K31" i="8"/>
  <c r="G31" i="8"/>
  <c r="P31" i="8"/>
  <c r="O31" i="8"/>
  <c r="Q31" i="8"/>
  <c r="R31" i="8"/>
  <c r="N31" i="8"/>
  <c r="J31" i="8"/>
  <c r="F31" i="8"/>
  <c r="K30" i="8"/>
  <c r="G30" i="8"/>
  <c r="P30" i="8"/>
  <c r="O30" i="8"/>
  <c r="Q30" i="8"/>
  <c r="R30" i="8"/>
  <c r="N30" i="8"/>
  <c r="J30" i="8"/>
  <c r="F30" i="8"/>
  <c r="K29" i="8"/>
  <c r="G29" i="8"/>
  <c r="P29" i="8"/>
  <c r="O29" i="8"/>
  <c r="Q29" i="8"/>
  <c r="R29" i="8"/>
  <c r="N29" i="8"/>
  <c r="J29" i="8"/>
  <c r="F29" i="8"/>
  <c r="K28" i="8"/>
  <c r="G28" i="8"/>
  <c r="P28" i="8"/>
  <c r="O28" i="8"/>
  <c r="Q28" i="8"/>
  <c r="R28" i="8"/>
  <c r="N28" i="8"/>
  <c r="J28" i="8"/>
  <c r="F28" i="8"/>
  <c r="K27" i="8"/>
  <c r="G27" i="8"/>
  <c r="P27" i="8"/>
  <c r="O27" i="8"/>
  <c r="Q27" i="8"/>
  <c r="R27" i="8"/>
  <c r="N27" i="8"/>
  <c r="J27" i="8"/>
  <c r="F27" i="8"/>
  <c r="K26" i="8"/>
  <c r="G26" i="8"/>
  <c r="P26" i="8"/>
  <c r="O26" i="8"/>
  <c r="Q26" i="8"/>
  <c r="R26" i="8"/>
  <c r="N26" i="8"/>
  <c r="J26" i="8"/>
  <c r="F26" i="8"/>
  <c r="K25" i="8"/>
  <c r="G25" i="8"/>
  <c r="P25" i="8"/>
  <c r="O25" i="8"/>
  <c r="Q25" i="8"/>
  <c r="R25" i="8"/>
  <c r="N25" i="8"/>
  <c r="J25" i="8"/>
  <c r="F25" i="8"/>
  <c r="K24" i="8"/>
  <c r="G24" i="8"/>
  <c r="P24" i="8"/>
  <c r="O24" i="8"/>
  <c r="Q24" i="8"/>
  <c r="R24" i="8"/>
  <c r="N24" i="8"/>
  <c r="J24" i="8"/>
  <c r="F24" i="8"/>
  <c r="K23" i="8"/>
  <c r="G23" i="8"/>
  <c r="P23" i="8"/>
  <c r="O23" i="8"/>
  <c r="Q23" i="8"/>
  <c r="R23" i="8"/>
  <c r="N23" i="8"/>
  <c r="J23" i="8"/>
  <c r="F23" i="8"/>
  <c r="K22" i="8"/>
  <c r="G22" i="8"/>
  <c r="P22" i="8"/>
  <c r="O22" i="8"/>
  <c r="Q22" i="8"/>
  <c r="R22" i="8"/>
  <c r="N22" i="8"/>
  <c r="J22" i="8"/>
  <c r="F22" i="8"/>
  <c r="K21" i="8"/>
  <c r="G21" i="8"/>
  <c r="P21" i="8"/>
  <c r="O21" i="8"/>
  <c r="Q21" i="8"/>
  <c r="R21" i="8"/>
  <c r="N21" i="8"/>
  <c r="J21" i="8"/>
  <c r="F21" i="8"/>
  <c r="K20" i="8"/>
  <c r="G20" i="8"/>
  <c r="P20" i="8"/>
  <c r="O20" i="8"/>
  <c r="Q20" i="8"/>
  <c r="R20" i="8"/>
  <c r="N20" i="8"/>
  <c r="J20" i="8"/>
  <c r="F20" i="8"/>
  <c r="K19" i="8"/>
  <c r="G19" i="8"/>
  <c r="P19" i="8"/>
  <c r="O19" i="8"/>
  <c r="Q19" i="8"/>
  <c r="R19" i="8"/>
  <c r="N19" i="8"/>
  <c r="J19" i="8"/>
  <c r="F19" i="8"/>
  <c r="K18" i="8"/>
  <c r="G18" i="8"/>
  <c r="P18" i="8"/>
  <c r="O18" i="8"/>
  <c r="Q18" i="8"/>
  <c r="R18" i="8"/>
  <c r="N18" i="8"/>
  <c r="J18" i="8"/>
  <c r="F18" i="8"/>
  <c r="K17" i="8"/>
  <c r="G17" i="8"/>
  <c r="P17" i="8"/>
  <c r="O17" i="8"/>
  <c r="Q17" i="8"/>
  <c r="R17" i="8"/>
  <c r="N17" i="8"/>
  <c r="J17" i="8"/>
  <c r="F17" i="8"/>
  <c r="K16" i="8"/>
  <c r="G16" i="8"/>
  <c r="P16" i="8"/>
  <c r="O16" i="8"/>
  <c r="Q16" i="8"/>
  <c r="R16" i="8"/>
  <c r="N16" i="8"/>
  <c r="J16" i="8"/>
  <c r="F16" i="8"/>
  <c r="K15" i="8"/>
  <c r="G15" i="8"/>
  <c r="P15" i="8"/>
  <c r="O15" i="8"/>
  <c r="Q15" i="8"/>
  <c r="R15" i="8"/>
  <c r="N15" i="8"/>
  <c r="J15" i="8"/>
  <c r="F15" i="8"/>
  <c r="K14" i="8"/>
  <c r="G14" i="8"/>
  <c r="P14" i="8"/>
  <c r="O14" i="8"/>
  <c r="Q14" i="8"/>
  <c r="R14" i="8"/>
  <c r="N14" i="8"/>
  <c r="J14" i="8"/>
  <c r="F14" i="8"/>
  <c r="K13" i="8"/>
  <c r="G13" i="8"/>
  <c r="P13" i="8"/>
  <c r="O13" i="8"/>
  <c r="Q13" i="8"/>
  <c r="R13" i="8"/>
  <c r="N13" i="8"/>
  <c r="J13" i="8"/>
  <c r="F13" i="8"/>
  <c r="K12" i="8"/>
  <c r="G12" i="8"/>
  <c r="P12" i="8"/>
  <c r="O12" i="8"/>
  <c r="Q12" i="8"/>
  <c r="R12" i="8"/>
  <c r="N12" i="8"/>
  <c r="J12" i="8"/>
  <c r="F12" i="8"/>
  <c r="K11" i="8"/>
  <c r="G11" i="8"/>
  <c r="P11" i="8"/>
  <c r="O11" i="8"/>
  <c r="Q11" i="8"/>
  <c r="R11" i="8"/>
  <c r="N11" i="8"/>
  <c r="J11" i="8"/>
  <c r="F11" i="8"/>
  <c r="K10" i="8"/>
  <c r="G10" i="8"/>
  <c r="P10" i="8"/>
  <c r="O10" i="8"/>
  <c r="Q10" i="8"/>
  <c r="R10" i="8"/>
  <c r="N10" i="8"/>
  <c r="J10" i="8"/>
  <c r="F10" i="8"/>
  <c r="K9" i="8"/>
  <c r="G9" i="8"/>
  <c r="P9" i="8"/>
  <c r="O9" i="8"/>
  <c r="Q9" i="8"/>
  <c r="R9" i="8"/>
  <c r="N9" i="8"/>
  <c r="J9" i="8"/>
  <c r="F9" i="8"/>
  <c r="K8" i="8"/>
  <c r="G8" i="8"/>
  <c r="P8" i="8"/>
  <c r="O8" i="8"/>
  <c r="Q8" i="8"/>
  <c r="R8" i="8"/>
  <c r="N8" i="8"/>
  <c r="J8" i="8"/>
  <c r="F8" i="8"/>
  <c r="K7" i="8"/>
  <c r="G7" i="8"/>
  <c r="P7" i="8"/>
  <c r="O7" i="8"/>
  <c r="Q7" i="8"/>
  <c r="R7" i="8"/>
  <c r="J7" i="8"/>
  <c r="F7" i="8"/>
  <c r="K6" i="8"/>
  <c r="G6" i="8"/>
  <c r="P6" i="8"/>
  <c r="O6" i="8"/>
  <c r="Q6" i="8"/>
  <c r="R6" i="8"/>
  <c r="J6" i="8"/>
  <c r="F6" i="8"/>
  <c r="K5" i="8"/>
  <c r="G5" i="8"/>
  <c r="P5" i="8"/>
  <c r="O5" i="8"/>
  <c r="Q5" i="8"/>
  <c r="R5" i="8"/>
  <c r="N5" i="8"/>
  <c r="J5" i="8"/>
  <c r="F5" i="8"/>
  <c r="K4" i="8"/>
  <c r="G4" i="8"/>
  <c r="P4" i="8"/>
  <c r="O4" i="8"/>
  <c r="Q4" i="8"/>
  <c r="R4" i="8"/>
  <c r="N4" i="8"/>
  <c r="J4" i="8"/>
  <c r="F4" i="8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16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G10" i="2"/>
  <c r="F10" i="2"/>
  <c r="G7" i="2"/>
  <c r="F7" i="2"/>
  <c r="G16" i="4"/>
  <c r="F16" i="4"/>
  <c r="O31" i="2"/>
  <c r="G33" i="2"/>
  <c r="Q31" i="2"/>
  <c r="D15" i="6"/>
  <c r="O28" i="2"/>
  <c r="G30" i="2"/>
  <c r="Q28" i="2"/>
  <c r="D14" i="6"/>
  <c r="K25" i="2"/>
  <c r="G27" i="2"/>
  <c r="D13" i="3"/>
  <c r="O25" i="2"/>
  <c r="Q25" i="2"/>
  <c r="D13" i="6"/>
  <c r="D13" i="7"/>
  <c r="K26" i="2"/>
  <c r="G28" i="2"/>
  <c r="E13" i="3"/>
  <c r="K27" i="2"/>
  <c r="G29" i="2"/>
  <c r="F13" i="3"/>
  <c r="R20" i="1"/>
  <c r="R19" i="1"/>
  <c r="B13" i="3"/>
  <c r="C13" i="3"/>
  <c r="I13" i="3"/>
  <c r="V13" i="7"/>
  <c r="K7" i="2"/>
  <c r="G8" i="2"/>
  <c r="D7" i="3"/>
  <c r="O7" i="2"/>
  <c r="Q7" i="2"/>
  <c r="D7" i="6"/>
  <c r="D7" i="7"/>
  <c r="K8" i="2"/>
  <c r="G9" i="2"/>
  <c r="E7" i="3"/>
  <c r="O8" i="2"/>
  <c r="Q8" i="2"/>
  <c r="E7" i="6"/>
  <c r="E7" i="7"/>
  <c r="K9" i="2"/>
  <c r="G11" i="2"/>
  <c r="F7" i="3"/>
  <c r="O9" i="2"/>
  <c r="Q9" i="2"/>
  <c r="F7" i="6"/>
  <c r="F7" i="7"/>
  <c r="R7" i="1"/>
  <c r="R8" i="1"/>
  <c r="B7" i="3"/>
  <c r="Q7" i="1"/>
  <c r="S7" i="1"/>
  <c r="Q8" i="1"/>
  <c r="S8" i="1"/>
  <c r="B7" i="6"/>
  <c r="B7" i="7"/>
  <c r="C7" i="3"/>
  <c r="C7" i="6"/>
  <c r="C7" i="7"/>
  <c r="I7" i="7"/>
  <c r="K10" i="2"/>
  <c r="G12" i="2"/>
  <c r="D8" i="3"/>
  <c r="O10" i="2"/>
  <c r="Q10" i="2"/>
  <c r="D8" i="6"/>
  <c r="D8" i="7"/>
  <c r="K11" i="2"/>
  <c r="G13" i="2"/>
  <c r="E8" i="3"/>
  <c r="O11" i="2"/>
  <c r="Q11" i="2"/>
  <c r="E8" i="6"/>
  <c r="E8" i="7"/>
  <c r="K12" i="2"/>
  <c r="G14" i="2"/>
  <c r="F8" i="3"/>
  <c r="O12" i="2"/>
  <c r="Q12" i="2"/>
  <c r="F8" i="6"/>
  <c r="F8" i="7"/>
  <c r="R9" i="1"/>
  <c r="R10" i="1"/>
  <c r="B8" i="3"/>
  <c r="Q9" i="1"/>
  <c r="S9" i="1"/>
  <c r="Q10" i="1"/>
  <c r="S10" i="1"/>
  <c r="B8" i="6"/>
  <c r="B8" i="7"/>
  <c r="C8" i="3"/>
  <c r="C8" i="6"/>
  <c r="C8" i="7"/>
  <c r="I8" i="7"/>
  <c r="K13" i="2"/>
  <c r="G15" i="2"/>
  <c r="D9" i="3"/>
  <c r="O13" i="2"/>
  <c r="Q13" i="2"/>
  <c r="D9" i="6"/>
  <c r="D9" i="7"/>
  <c r="K14" i="2"/>
  <c r="G16" i="2"/>
  <c r="E9" i="3"/>
  <c r="O14" i="2"/>
  <c r="Q14" i="2"/>
  <c r="E9" i="6"/>
  <c r="E9" i="7"/>
  <c r="K15" i="2"/>
  <c r="G17" i="2"/>
  <c r="F9" i="3"/>
  <c r="F9" i="6"/>
  <c r="F9" i="7"/>
  <c r="R11" i="1"/>
  <c r="R12" i="1"/>
  <c r="B9" i="3"/>
  <c r="Q11" i="1"/>
  <c r="S11" i="1"/>
  <c r="Q12" i="1"/>
  <c r="S12" i="1"/>
  <c r="B9" i="6"/>
  <c r="B9" i="7"/>
  <c r="C9" i="3"/>
  <c r="C9" i="6"/>
  <c r="C9" i="7"/>
  <c r="I9" i="7"/>
  <c r="K16" i="2"/>
  <c r="G18" i="2"/>
  <c r="D10" i="3"/>
  <c r="O16" i="2"/>
  <c r="Q16" i="2"/>
  <c r="D10" i="6"/>
  <c r="D10" i="7"/>
  <c r="K17" i="2"/>
  <c r="G19" i="2"/>
  <c r="E10" i="3"/>
  <c r="O17" i="2"/>
  <c r="Q17" i="2"/>
  <c r="E10" i="6"/>
  <c r="E10" i="7"/>
  <c r="K18" i="2"/>
  <c r="G20" i="2"/>
  <c r="F10" i="3"/>
  <c r="O18" i="2"/>
  <c r="Q18" i="2"/>
  <c r="F10" i="6"/>
  <c r="F10" i="7"/>
  <c r="R14" i="1"/>
  <c r="R13" i="1"/>
  <c r="B10" i="3"/>
  <c r="Q14" i="1"/>
  <c r="S14" i="1"/>
  <c r="Q13" i="1"/>
  <c r="S13" i="1"/>
  <c r="B10" i="6"/>
  <c r="B10" i="7"/>
  <c r="C10" i="3"/>
  <c r="C10" i="6"/>
  <c r="C10" i="7"/>
  <c r="I10" i="7"/>
  <c r="K19" i="2"/>
  <c r="G21" i="2"/>
  <c r="D11" i="3"/>
  <c r="O19" i="2"/>
  <c r="Q19" i="2"/>
  <c r="D11" i="6"/>
  <c r="D11" i="7"/>
  <c r="K20" i="2"/>
  <c r="G22" i="2"/>
  <c r="E11" i="3"/>
  <c r="O20" i="2"/>
  <c r="Q20" i="2"/>
  <c r="E11" i="6"/>
  <c r="E11" i="7"/>
  <c r="O21" i="2"/>
  <c r="G23" i="2"/>
  <c r="Q21" i="2"/>
  <c r="F11" i="6"/>
  <c r="F11" i="7"/>
  <c r="R15" i="1"/>
  <c r="R16" i="1"/>
  <c r="B11" i="3"/>
  <c r="Q15" i="1"/>
  <c r="S15" i="1"/>
  <c r="Q16" i="1"/>
  <c r="S16" i="1"/>
  <c r="B11" i="6"/>
  <c r="B11" i="7"/>
  <c r="C11" i="3"/>
  <c r="C11" i="6"/>
  <c r="C11" i="7"/>
  <c r="I11" i="7"/>
  <c r="K22" i="2"/>
  <c r="G24" i="2"/>
  <c r="D12" i="3"/>
  <c r="O22" i="2"/>
  <c r="Q22" i="2"/>
  <c r="D12" i="6"/>
  <c r="D12" i="7"/>
  <c r="K23" i="2"/>
  <c r="G25" i="2"/>
  <c r="E12" i="3"/>
  <c r="O23" i="2"/>
  <c r="Q23" i="2"/>
  <c r="E12" i="6"/>
  <c r="E12" i="7"/>
  <c r="K21" i="2"/>
  <c r="F11" i="3"/>
  <c r="O24" i="2"/>
  <c r="G26" i="2"/>
  <c r="Q24" i="2"/>
  <c r="F12" i="6"/>
  <c r="F12" i="7"/>
  <c r="R17" i="1"/>
  <c r="R18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F12" i="3"/>
  <c r="O27" i="2"/>
  <c r="Q27" i="2"/>
  <c r="F13" i="6"/>
  <c r="F13" i="7"/>
  <c r="Q20" i="1"/>
  <c r="S20" i="1"/>
  <c r="Q19" i="1"/>
  <c r="S19" i="1"/>
  <c r="B13" i="6"/>
  <c r="B13" i="7"/>
  <c r="C13" i="6"/>
  <c r="C13" i="7"/>
  <c r="I13" i="7"/>
  <c r="K28" i="2"/>
  <c r="D14" i="3"/>
  <c r="D14" i="7"/>
  <c r="K29" i="2"/>
  <c r="G31" i="2"/>
  <c r="E14" i="3"/>
  <c r="O29" i="2"/>
  <c r="Q29" i="2"/>
  <c r="E14" i="6"/>
  <c r="E14" i="7"/>
  <c r="O30" i="2"/>
  <c r="G32" i="2"/>
  <c r="Q30" i="2"/>
  <c r="F14" i="6"/>
  <c r="F14" i="7"/>
  <c r="R22" i="1"/>
  <c r="R21" i="1"/>
  <c r="B14" i="3"/>
  <c r="Q22" i="1"/>
  <c r="S22" i="1"/>
  <c r="Q21" i="1"/>
  <c r="S21" i="1"/>
  <c r="B14" i="6"/>
  <c r="B14" i="7"/>
  <c r="C14" i="3"/>
  <c r="C14" i="6"/>
  <c r="C14" i="7"/>
  <c r="I14" i="7"/>
  <c r="K31" i="2"/>
  <c r="D15" i="3"/>
  <c r="D15" i="7"/>
  <c r="K32" i="2"/>
  <c r="E15" i="3"/>
  <c r="O32" i="2"/>
  <c r="Q32" i="2"/>
  <c r="E15" i="6"/>
  <c r="E15" i="7"/>
  <c r="K30" i="2"/>
  <c r="F14" i="3"/>
  <c r="O33" i="2"/>
  <c r="Q33" i="2"/>
  <c r="F15" i="6"/>
  <c r="F15" i="7"/>
  <c r="R24" i="1"/>
  <c r="R23" i="1"/>
  <c r="B15" i="3"/>
  <c r="Q24" i="1"/>
  <c r="S24" i="1"/>
  <c r="Q23" i="1"/>
  <c r="S23" i="1"/>
  <c r="B15" i="6"/>
  <c r="B15" i="7"/>
  <c r="C15" i="3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R6" i="1"/>
  <c r="R5" i="1"/>
  <c r="B6" i="3"/>
  <c r="Q6" i="1"/>
  <c r="S6" i="1"/>
  <c r="Q5" i="1"/>
  <c r="S5" i="1"/>
  <c r="B6" i="6"/>
  <c r="B6" i="7"/>
  <c r="C6" i="3"/>
  <c r="C6" i="6"/>
  <c r="C6" i="7"/>
  <c r="I6" i="7"/>
  <c r="K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D31" i="3"/>
  <c r="H31" i="3"/>
  <c r="K30" i="4"/>
  <c r="G31" i="4"/>
  <c r="D30" i="3"/>
  <c r="H30" i="3"/>
  <c r="K27" i="4"/>
  <c r="G28" i="4"/>
  <c r="D29" i="3"/>
  <c r="H29" i="3"/>
  <c r="K24" i="4"/>
  <c r="G25" i="4"/>
  <c r="D28" i="3"/>
  <c r="H28" i="3"/>
  <c r="K21" i="4"/>
  <c r="G22" i="4"/>
  <c r="D27" i="3"/>
  <c r="H27" i="3"/>
  <c r="K18" i="4"/>
  <c r="G19" i="4"/>
  <c r="D26" i="3"/>
  <c r="H26" i="3"/>
  <c r="K29" i="4"/>
  <c r="G30" i="4"/>
  <c r="C30" i="3"/>
  <c r="K26" i="4"/>
  <c r="G27" i="4"/>
  <c r="C29" i="3"/>
  <c r="K23" i="4"/>
  <c r="G24" i="4"/>
  <c r="C28" i="3"/>
  <c r="K28" i="4"/>
  <c r="G29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15" i="2"/>
  <c r="Q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3" i="4"/>
  <c r="C31" i="3"/>
  <c r="G31" i="3"/>
  <c r="L31" i="3"/>
  <c r="K31" i="3"/>
  <c r="E31" i="3"/>
  <c r="F31" i="3"/>
  <c r="I31" i="3"/>
  <c r="J31" i="3"/>
  <c r="K31" i="4"/>
  <c r="G32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7" i="4"/>
  <c r="O16" i="4"/>
  <c r="Q16" i="4"/>
  <c r="R16" i="4"/>
  <c r="K17" i="4"/>
  <c r="G18" i="4"/>
  <c r="O17" i="4"/>
  <c r="Q17" i="4"/>
  <c r="R17" i="4"/>
  <c r="O18" i="4"/>
  <c r="Q18" i="4"/>
  <c r="R18" i="4"/>
  <c r="K19" i="4"/>
  <c r="G20" i="4"/>
  <c r="O19" i="4"/>
  <c r="Q19" i="4"/>
  <c r="R19" i="4"/>
  <c r="K20" i="4"/>
  <c r="G21" i="4"/>
  <c r="O20" i="4"/>
  <c r="Q20" i="4"/>
  <c r="R20" i="4"/>
  <c r="O21" i="4"/>
  <c r="Q21" i="4"/>
  <c r="R21" i="4"/>
  <c r="K22" i="4"/>
  <c r="G23" i="4"/>
  <c r="O22" i="4"/>
  <c r="Q22" i="4"/>
  <c r="R22" i="4"/>
  <c r="O23" i="4"/>
  <c r="Q23" i="4"/>
  <c r="R23" i="4"/>
  <c r="O24" i="4"/>
  <c r="Q24" i="4"/>
  <c r="R24" i="4"/>
  <c r="K25" i="4"/>
  <c r="G26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2" i="2"/>
  <c r="F31" i="2"/>
  <c r="F30" i="2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F6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4" i="2"/>
  <c r="F5" i="4"/>
  <c r="F6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4" i="4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<sst xmlns="http://schemas.openxmlformats.org/spreadsheetml/2006/main" count="374" uniqueCount="134">
  <si>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</si>
  <si>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</si>
  <si>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</si>
  <si>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</si>
  <si>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</si>
  <si>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</si>
  <si>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</si>
  <si>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</si>
  <si>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</si>
  <si>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</si>
  <si>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</si>
  <si>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</si>
  <si>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</si>
  <si>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</si>
  <si>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</si>
  <si>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</si>
  <si>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</si>
  <si>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</si>
  <si>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</si>
  <si>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</si>
  <si>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</si>
  <si>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</si>
  <si>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</si>
  <si>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</si>
  <si>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</si>
  <si>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</si>
  <si>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</si>
  <si>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</si>
  <si>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</si>
  <si>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</si>
  <si>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</si>
  <si>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</si>
  <si>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</si>
  <si>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</si>
  <si>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</si>
  <si>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</si>
  <si>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</si>
  <si>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</si>
  <si>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</si>
  <si>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</si>
  <si>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</si>
  <si>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</si>
  <si>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</si>
  <si>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</si>
  <si>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</si>
  <si>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</si>
  <si>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</si>
  <si>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</si>
  <si>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</si>
  <si>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</si>
  <si>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</si>
  <si>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</si>
  <si>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</si>
  <si>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</si>
  <si>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</si>
  <si>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</si>
  <si>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</si>
  <si>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</si>
  <si>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</si>
  <si>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</si>
  <si>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</si>
  <si>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</si>
  <si>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</si>
  <si>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</si>
  <si>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</si>
  <si>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</si>
  <si>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</si>
  <si>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</si>
  <si>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</si>
  <si>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</si>
  <si>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</si>
  <si>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</si>
  <si>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</si>
  <si>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</si>
  <si>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</si>
  <si>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</si>
  <si>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</si>
  <si>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</si>
  <si>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</si>
  <si>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</si>
  <si>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</si>
  <si>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</si>
  <si>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</si>
  <si>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</si>
  <si>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</si>
  <si>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</si>
  <si>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</si>
  <si>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</si>
  <si>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</si>
  <si>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</si>
  <si>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</si>
  <si>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</si>
  <si>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 xml:space="preserve"> _0-1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</si>
  <si>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</si>
  <si>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</si>
  <si>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</si>
  <si>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</si>
  <si>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</si>
  <si>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</si>
  <si>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</si>
  <si>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</si>
  <si>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</si>
  <si>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</si>
  <si>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</si>
  <si>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</si>
  <si>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</si>
  <si>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</si>
  <si>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</si>
  <si>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</si>
  <si>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</si>
  <si>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</si>
  <si>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</si>
  <si>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</si>
  <si>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</si>
  <si>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</si>
  <si>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</si>
  <si>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</si>
  <si>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</si>
  <si>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</si>
  <si>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</si>
  <si>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</si>
  <si>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</si>
  <si>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</si>
  <si>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</si>
  <si>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S6638 _0-1</t>
  </si>
  <si>
    <t>S6638_1-2</t>
  </si>
  <si>
    <t>S6638_2-3</t>
  </si>
  <si>
    <t>S6638_3-4</t>
  </si>
  <si>
    <t>S6638_4-5</t>
  </si>
  <si>
    <t>S6638_5-6</t>
  </si>
  <si>
    <t>S6638_6-7</t>
  </si>
  <si>
    <t>S6638_7-8</t>
  </si>
  <si>
    <t>S6638_8-9</t>
  </si>
  <si>
    <t>S6638_9-10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</si>
</sst>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164" fontId="8" fillId="0" borderId="0" xfId="0" applyNumberFormat="1" applyFont="1" applyBorder="1"/>
    <xf numFmtId="164" fontId="0" fillId="2" borderId="0" xfId="0" applyNumberFormat="1" applyFill="1"/>
    <xf numFmtId="0" fontId="0" fillId="0" borderId="0" xfId="0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2" borderId="0" xfId="0" applyFont="1" applyFill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2" sqref="H22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96" t="s">
        <v>0</v>
      </c>
      <c r="K1" s="94"/>
      <c r="L1" s="94"/>
      <c r="M1" s="95"/>
      <c r="N1" s="94" t="s">
        <v>1</v>
      </c>
      <c r="O1" s="94"/>
      <c r="P1" s="94"/>
      <c r="Q1" s="95"/>
      <c r="R1" s="13"/>
      <c r="S1" s="13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7" t="s">
        <v>7</v>
      </c>
      <c r="G2" s="98"/>
      <c r="H2" s="98"/>
      <c r="I2" s="98"/>
      <c r="J2" s="99" t="s">
        <v>8</v>
      </c>
      <c r="K2" s="92"/>
      <c r="L2" s="92"/>
      <c r="M2" s="93"/>
      <c r="N2" s="92" t="s">
        <v>8</v>
      </c>
      <c r="O2" s="92"/>
      <c r="P2" s="92"/>
      <c r="Q2" s="93"/>
      <c r="R2" s="13" t="s">
        <v>69</v>
      </c>
      <c r="S2" s="13" t="s">
        <v>70</v>
      </c>
      <c r="T2" s="13" t="s">
        <v>71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94</v>
      </c>
      <c r="C5">
        <v>4</v>
      </c>
      <c r="D5">
        <v>954</v>
      </c>
      <c r="E5">
        <v>20</v>
      </c>
      <c r="F5" s="39">
        <v>1.0275000000000001</v>
      </c>
      <c r="G5" s="39">
        <v>1.028</v>
      </c>
      <c r="H5" s="27">
        <f>F5-G5</f>
        <v>-4.9999999999994493E-4</v>
      </c>
      <c r="I5" s="34">
        <f>(F5+G5)/2</f>
        <v>1.0277500000000002</v>
      </c>
      <c r="J5" s="26">
        <v>1.0807</v>
      </c>
      <c r="K5" s="27">
        <v>1.0804</v>
      </c>
      <c r="L5" s="27">
        <f>J5-K5</f>
        <v>2.9999999999996696E-4</v>
      </c>
      <c r="M5" s="28">
        <f>(J5+K5)/2</f>
        <v>1.0805500000000001</v>
      </c>
      <c r="N5" s="27">
        <v>1.075</v>
      </c>
      <c r="O5" s="27">
        <v>1.0749</v>
      </c>
      <c r="P5" s="27">
        <f>N5-O5</f>
        <v>9.9999999999988987E-5</v>
      </c>
      <c r="Q5" s="28">
        <f>(N5+O5)/2</f>
        <v>1.0749499999999999</v>
      </c>
      <c r="R5" s="27">
        <f>((M5-I5)-0.0103)*50</f>
        <v>2.1249999999999978</v>
      </c>
      <c r="S5" s="27">
        <f>((Q5-I5)-0.0103)*50</f>
        <v>1.8449999999999842</v>
      </c>
      <c r="T5" s="27">
        <f>R5-S5</f>
        <v>0.28000000000001357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955</v>
      </c>
      <c r="E6">
        <v>20</v>
      </c>
      <c r="F6" s="39">
        <v>1.0239</v>
      </c>
      <c r="G6" s="39">
        <v>1.0243</v>
      </c>
      <c r="H6" s="27">
        <f t="shared" ref="H6:H24" si="0">F6-G6</f>
        <v>-3.9999999999995595E-4</v>
      </c>
      <c r="I6" s="34">
        <f t="shared" ref="I6:I24" si="1">(F6+G6)/2</f>
        <v>1.0241</v>
      </c>
      <c r="J6" s="26">
        <v>1.0610999999999999</v>
      </c>
      <c r="K6" s="27">
        <v>1.0608</v>
      </c>
      <c r="L6" s="27">
        <f t="shared" ref="L6:L24" si="2">J6-K6</f>
        <v>2.9999999999996696E-4</v>
      </c>
      <c r="M6" s="28">
        <f t="shared" ref="M6:M24" si="3">(J6+K6)/2</f>
        <v>1.0609500000000001</v>
      </c>
      <c r="N6" s="27">
        <v>1.0559000000000001</v>
      </c>
      <c r="O6" s="27">
        <v>1.0559000000000001</v>
      </c>
      <c r="P6" s="27">
        <f t="shared" ref="P6:P24" si="4">N6-O6</f>
        <v>0</v>
      </c>
      <c r="Q6" s="28">
        <f t="shared" ref="Q6:Q24" si="5">(N6+O6)/2</f>
        <v>1.0559000000000001</v>
      </c>
      <c r="R6" s="27">
        <f t="shared" ref="R6:R24" si="6">((M6-I6)-0.0103)*50</f>
        <v>1.3275000000000026</v>
      </c>
      <c r="S6" s="27">
        <f t="shared" ref="S6:S24" si="7">((Q6-I6)-0.0103)*50</f>
        <v>1.0750000000000026</v>
      </c>
      <c r="T6" s="27">
        <f t="shared" ref="T6:T24" si="8">R6-S6</f>
        <v>0.25249999999999995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93</v>
      </c>
      <c r="C7">
        <v>4</v>
      </c>
      <c r="D7">
        <v>956</v>
      </c>
      <c r="E7">
        <v>20</v>
      </c>
      <c r="F7" s="39">
        <v>1.0407</v>
      </c>
      <c r="G7" s="39">
        <v>1.0404</v>
      </c>
      <c r="H7" s="27">
        <f t="shared" si="0"/>
        <v>2.9999999999996696E-4</v>
      </c>
      <c r="I7" s="34">
        <f t="shared" si="1"/>
        <v>1.0405500000000001</v>
      </c>
      <c r="J7" s="26">
        <v>1.107</v>
      </c>
      <c r="K7" s="27">
        <v>1.1073</v>
      </c>
      <c r="L7" s="27">
        <f t="shared" si="2"/>
        <v>-2.9999999999996696E-4</v>
      </c>
      <c r="M7" s="28">
        <f t="shared" si="3"/>
        <v>1.1071499999999999</v>
      </c>
      <c r="N7" s="27">
        <v>1.1009</v>
      </c>
      <c r="O7" s="27">
        <v>1.1012</v>
      </c>
      <c r="P7" s="27">
        <f t="shared" si="4"/>
        <v>-2.9999999999996696E-4</v>
      </c>
      <c r="Q7" s="28">
        <f t="shared" si="5"/>
        <v>1.1010499999999999</v>
      </c>
      <c r="R7" s="27">
        <f t="shared" si="6"/>
        <v>2.8149999999999884</v>
      </c>
      <c r="S7" s="27">
        <f t="shared" si="7"/>
        <v>2.5099999999999887</v>
      </c>
      <c r="T7" s="27">
        <f t="shared" si="8"/>
        <v>0.30499999999999972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>
        <v>957</v>
      </c>
      <c r="E8">
        <v>20</v>
      </c>
      <c r="F8" s="39">
        <v>1.0303</v>
      </c>
      <c r="G8" s="39">
        <v>1.0304</v>
      </c>
      <c r="H8" s="27">
        <f t="shared" si="0"/>
        <v>-9.9999999999988987E-5</v>
      </c>
      <c r="I8" s="34">
        <f t="shared" si="1"/>
        <v>1.0303499999999999</v>
      </c>
      <c r="J8" s="26">
        <v>1.0722</v>
      </c>
      <c r="K8" s="27">
        <v>1.0720000000000001</v>
      </c>
      <c r="L8" s="27">
        <f t="shared" si="2"/>
        <v>1.9999999999997797E-4</v>
      </c>
      <c r="M8" s="28">
        <f t="shared" si="3"/>
        <v>1.0721000000000001</v>
      </c>
      <c r="N8" s="27">
        <v>1.0664</v>
      </c>
      <c r="O8" s="27">
        <v>1.0663</v>
      </c>
      <c r="P8" s="27">
        <f t="shared" si="4"/>
        <v>9.9999999999988987E-5</v>
      </c>
      <c r="Q8" s="28">
        <f t="shared" si="5"/>
        <v>1.0663499999999999</v>
      </c>
      <c r="R8" s="27">
        <f t="shared" si="6"/>
        <v>1.5725000000000087</v>
      </c>
      <c r="S8" s="27">
        <f t="shared" si="7"/>
        <v>1.2850000000000017</v>
      </c>
      <c r="T8" s="27">
        <f t="shared" si="8"/>
        <v>0.28750000000000697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75</v>
      </c>
      <c r="C9">
        <v>4</v>
      </c>
      <c r="D9">
        <v>958</v>
      </c>
      <c r="E9">
        <v>20</v>
      </c>
      <c r="F9" s="39">
        <v>1.0178</v>
      </c>
      <c r="G9" s="39">
        <v>1.018</v>
      </c>
      <c r="H9" s="27">
        <f t="shared" si="0"/>
        <v>-1.9999999999997797E-4</v>
      </c>
      <c r="I9" s="34">
        <f t="shared" si="1"/>
        <v>1.0179</v>
      </c>
      <c r="J9" s="26">
        <v>1.0893999999999999</v>
      </c>
      <c r="K9" s="27">
        <v>1.0891999999999999</v>
      </c>
      <c r="L9" s="27">
        <f t="shared" si="2"/>
        <v>1.9999999999997797E-4</v>
      </c>
      <c r="M9" s="28">
        <f t="shared" si="3"/>
        <v>1.0892999999999999</v>
      </c>
      <c r="N9" s="27">
        <v>1.0826</v>
      </c>
      <c r="O9" s="27">
        <v>1.0824</v>
      </c>
      <c r="P9" s="27">
        <f t="shared" si="4"/>
        <v>1.9999999999997797E-4</v>
      </c>
      <c r="Q9" s="28">
        <f t="shared" si="5"/>
        <v>1.0825</v>
      </c>
      <c r="R9" s="27">
        <f t="shared" si="6"/>
        <v>3.0549999999999953</v>
      </c>
      <c r="S9" s="27">
        <f t="shared" si="7"/>
        <v>2.7149999999999994</v>
      </c>
      <c r="T9" s="27">
        <f t="shared" si="8"/>
        <v>0.33999999999999586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>
        <v>959</v>
      </c>
      <c r="E10">
        <v>20</v>
      </c>
      <c r="F10" s="39">
        <v>1.0114000000000001</v>
      </c>
      <c r="G10" s="39">
        <v>1.0117</v>
      </c>
      <c r="H10" s="27">
        <f t="shared" si="0"/>
        <v>-2.9999999999996696E-4</v>
      </c>
      <c r="I10" s="34">
        <f t="shared" si="1"/>
        <v>1.0115500000000002</v>
      </c>
      <c r="J10" s="26">
        <v>1.0569999999999999</v>
      </c>
      <c r="K10" s="27">
        <v>1.0565</v>
      </c>
      <c r="L10" s="27">
        <f t="shared" si="2"/>
        <v>4.9999999999994493E-4</v>
      </c>
      <c r="M10" s="28">
        <f t="shared" si="3"/>
        <v>1.0567500000000001</v>
      </c>
      <c r="N10" s="27">
        <v>1.0508</v>
      </c>
      <c r="O10" s="27">
        <v>1.0505</v>
      </c>
      <c r="P10" s="27">
        <f t="shared" si="4"/>
        <v>2.9999999999996696E-4</v>
      </c>
      <c r="Q10" s="28">
        <f t="shared" si="5"/>
        <v>1.0506500000000001</v>
      </c>
      <c r="R10" s="27">
        <f t="shared" si="6"/>
        <v>1.7449999999999952</v>
      </c>
      <c r="S10" s="27">
        <f t="shared" si="7"/>
        <v>1.4399999999999957</v>
      </c>
      <c r="T10" s="27">
        <f t="shared" si="8"/>
        <v>0.30499999999999949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76</v>
      </c>
      <c r="C11">
        <v>4</v>
      </c>
      <c r="D11">
        <v>960</v>
      </c>
      <c r="E11">
        <v>20</v>
      </c>
      <c r="F11" s="39">
        <v>1.0152000000000001</v>
      </c>
      <c r="G11" s="39">
        <v>1.0152000000000001</v>
      </c>
      <c r="H11" s="27">
        <f t="shared" si="0"/>
        <v>0</v>
      </c>
      <c r="I11" s="34">
        <f t="shared" si="1"/>
        <v>1.0152000000000001</v>
      </c>
      <c r="J11" s="26">
        <v>1.0854999999999999</v>
      </c>
      <c r="K11" s="27">
        <v>1.0858000000000001</v>
      </c>
      <c r="L11" s="27">
        <f t="shared" si="2"/>
        <v>-3.00000000000189E-4</v>
      </c>
      <c r="M11" s="28">
        <f t="shared" si="3"/>
        <v>1.08565</v>
      </c>
      <c r="N11" s="27">
        <v>1.0791999999999999</v>
      </c>
      <c r="O11" s="27">
        <v>1.0793999999999999</v>
      </c>
      <c r="P11" s="27">
        <f t="shared" si="4"/>
        <v>-1.9999999999997797E-4</v>
      </c>
      <c r="Q11" s="28">
        <f t="shared" si="5"/>
        <v>1.0792999999999999</v>
      </c>
      <c r="R11" s="27">
        <f t="shared" si="6"/>
        <v>3.007499999999995</v>
      </c>
      <c r="S11" s="27">
        <f t="shared" si="7"/>
        <v>2.6899999999999911</v>
      </c>
      <c r="T11" s="27">
        <f t="shared" si="8"/>
        <v>0.31750000000000389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>
        <v>961</v>
      </c>
      <c r="E12">
        <v>20</v>
      </c>
      <c r="F12" s="39">
        <v>1.0301</v>
      </c>
      <c r="G12" s="39">
        <v>1.0304</v>
      </c>
      <c r="H12" s="27">
        <f t="shared" si="0"/>
        <v>-2.9999999999996696E-4</v>
      </c>
      <c r="I12" s="34">
        <f t="shared" si="1"/>
        <v>1.0302500000000001</v>
      </c>
      <c r="J12" s="26">
        <v>1.0745</v>
      </c>
      <c r="K12" s="27">
        <v>1.0745</v>
      </c>
      <c r="L12" s="27">
        <f t="shared" si="2"/>
        <v>0</v>
      </c>
      <c r="M12" s="28">
        <f t="shared" si="3"/>
        <v>1.0745</v>
      </c>
      <c r="N12" s="27">
        <v>1.0683</v>
      </c>
      <c r="O12" s="27">
        <v>1.0682</v>
      </c>
      <c r="P12" s="27">
        <f t="shared" si="4"/>
        <v>9.9999999999988987E-5</v>
      </c>
      <c r="Q12" s="28">
        <f t="shared" si="5"/>
        <v>1.0682499999999999</v>
      </c>
      <c r="R12" s="27">
        <f t="shared" si="6"/>
        <v>1.6974999999999949</v>
      </c>
      <c r="S12" s="27">
        <f t="shared" si="7"/>
        <v>1.3849999999999907</v>
      </c>
      <c r="T12" s="27">
        <f t="shared" si="8"/>
        <v>0.31250000000000422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77</v>
      </c>
      <c r="C13">
        <v>4</v>
      </c>
      <c r="D13">
        <v>962</v>
      </c>
      <c r="E13">
        <v>20</v>
      </c>
      <c r="F13" s="39">
        <v>1.0307999999999999</v>
      </c>
      <c r="G13" s="39">
        <v>1.0305</v>
      </c>
      <c r="H13" s="27">
        <f t="shared" si="0"/>
        <v>2.9999999999996696E-4</v>
      </c>
      <c r="I13" s="34">
        <f t="shared" si="1"/>
        <v>1.0306500000000001</v>
      </c>
      <c r="J13" s="26">
        <v>1.1008</v>
      </c>
      <c r="K13" s="27">
        <v>1.1007</v>
      </c>
      <c r="L13" s="27">
        <f t="shared" si="2"/>
        <v>9.9999999999988987E-5</v>
      </c>
      <c r="M13" s="28">
        <f t="shared" si="3"/>
        <v>1.1007500000000001</v>
      </c>
      <c r="N13" s="27">
        <v>1.0940000000000001</v>
      </c>
      <c r="O13" s="27">
        <v>1.0936999999999999</v>
      </c>
      <c r="P13" s="27">
        <f t="shared" si="4"/>
        <v>3.00000000000189E-4</v>
      </c>
      <c r="Q13" s="28">
        <f t="shared" si="5"/>
        <v>1.09385</v>
      </c>
      <c r="R13" s="27">
        <f t="shared" si="6"/>
        <v>2.9900000000000024</v>
      </c>
      <c r="S13" s="27">
        <f t="shared" si="7"/>
        <v>2.644999999999996</v>
      </c>
      <c r="T13" s="27">
        <f t="shared" si="8"/>
        <v>0.34500000000000641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>
        <v>963</v>
      </c>
      <c r="E14">
        <v>20</v>
      </c>
      <c r="F14" s="39">
        <v>1.0136000000000001</v>
      </c>
      <c r="G14" s="39">
        <v>1.0136000000000001</v>
      </c>
      <c r="H14" s="27">
        <f t="shared" si="0"/>
        <v>0</v>
      </c>
      <c r="I14" s="34">
        <f t="shared" si="1"/>
        <v>1.0136000000000001</v>
      </c>
      <c r="J14" s="26">
        <v>1.0591999999999999</v>
      </c>
      <c r="K14" s="27">
        <v>1.0593999999999999</v>
      </c>
      <c r="L14" s="27">
        <f t="shared" si="2"/>
        <v>-1.9999999999997797E-4</v>
      </c>
      <c r="M14" s="28">
        <f t="shared" si="3"/>
        <v>1.0592999999999999</v>
      </c>
      <c r="N14" s="27">
        <v>1.0537000000000001</v>
      </c>
      <c r="O14" s="29">
        <v>1.0532999999999999</v>
      </c>
      <c r="P14" s="27">
        <f t="shared" si="4"/>
        <v>4.0000000000017799E-4</v>
      </c>
      <c r="Q14" s="28">
        <f t="shared" si="5"/>
        <v>1.0535000000000001</v>
      </c>
      <c r="R14" s="27">
        <f t="shared" si="6"/>
        <v>1.7699999999999925</v>
      </c>
      <c r="S14" s="27">
        <f t="shared" si="7"/>
        <v>1.4800000000000024</v>
      </c>
      <c r="T14" s="27">
        <f t="shared" si="8"/>
        <v>0.28999999999999004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78</v>
      </c>
      <c r="C15">
        <v>4</v>
      </c>
      <c r="D15">
        <v>964</v>
      </c>
      <c r="E15">
        <v>20</v>
      </c>
      <c r="F15" s="39">
        <v>1.0169999999999999</v>
      </c>
      <c r="G15" s="39">
        <v>1.0166999999999999</v>
      </c>
      <c r="H15" s="27">
        <f t="shared" si="0"/>
        <v>2.9999999999996696E-4</v>
      </c>
      <c r="I15" s="34">
        <f t="shared" si="1"/>
        <v>1.0168499999999998</v>
      </c>
      <c r="J15" s="26">
        <v>1.0891</v>
      </c>
      <c r="K15" s="27">
        <v>1.0893999999999999</v>
      </c>
      <c r="L15" s="27">
        <f t="shared" si="2"/>
        <v>-2.9999999999996696E-4</v>
      </c>
      <c r="M15" s="28">
        <f t="shared" si="3"/>
        <v>1.0892499999999998</v>
      </c>
      <c r="N15" s="27">
        <v>1.0822000000000001</v>
      </c>
      <c r="O15" s="27">
        <v>1.0820000000000001</v>
      </c>
      <c r="P15" s="27">
        <f t="shared" si="4"/>
        <v>1.9999999999997797E-4</v>
      </c>
      <c r="Q15" s="28">
        <f t="shared" si="5"/>
        <v>1.0821000000000001</v>
      </c>
      <c r="R15" s="27">
        <f t="shared" si="6"/>
        <v>3.1050000000000009</v>
      </c>
      <c r="S15" s="27">
        <f t="shared" si="7"/>
        <v>2.7475000000000125</v>
      </c>
      <c r="T15" s="27">
        <f t="shared" si="8"/>
        <v>0.35749999999998838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>
        <v>965</v>
      </c>
      <c r="E16">
        <v>20</v>
      </c>
      <c r="F16" s="39">
        <v>1.0307999999999999</v>
      </c>
      <c r="G16" s="39">
        <v>1.0310999999999999</v>
      </c>
      <c r="H16" s="27">
        <f t="shared" si="0"/>
        <v>-2.9999999999996696E-4</v>
      </c>
      <c r="I16" s="34">
        <f t="shared" si="1"/>
        <v>1.0309499999999998</v>
      </c>
      <c r="J16" s="26">
        <v>1.0773999999999999</v>
      </c>
      <c r="K16" s="27">
        <v>1.0775999999999999</v>
      </c>
      <c r="L16" s="27">
        <f t="shared" si="2"/>
        <v>-1.9999999999997797E-4</v>
      </c>
      <c r="M16" s="28">
        <f t="shared" si="3"/>
        <v>1.0774999999999999</v>
      </c>
      <c r="N16" s="27">
        <v>1.0710999999999999</v>
      </c>
      <c r="O16" s="27">
        <v>1.0709</v>
      </c>
      <c r="P16" s="27">
        <f t="shared" si="4"/>
        <v>1.9999999999997797E-4</v>
      </c>
      <c r="Q16" s="28">
        <f t="shared" si="5"/>
        <v>1.071</v>
      </c>
      <c r="R16" s="27">
        <f t="shared" si="6"/>
        <v>1.8125000000000044</v>
      </c>
      <c r="S16" s="27">
        <f t="shared" si="7"/>
        <v>1.4875000000000071</v>
      </c>
      <c r="T16" s="27">
        <f t="shared" si="8"/>
        <v>0.32499999999999729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79</v>
      </c>
      <c r="C17">
        <v>4</v>
      </c>
      <c r="D17">
        <v>966</v>
      </c>
      <c r="E17">
        <v>20</v>
      </c>
      <c r="F17" s="39">
        <v>1.0159</v>
      </c>
      <c r="G17" s="39">
        <v>1.0157</v>
      </c>
      <c r="H17" s="27">
        <f t="shared" si="0"/>
        <v>1.9999999999997797E-4</v>
      </c>
      <c r="I17" s="34">
        <f t="shared" si="1"/>
        <v>1.0158</v>
      </c>
      <c r="J17" s="26">
        <v>1.0924</v>
      </c>
      <c r="K17" s="27">
        <v>1.0924</v>
      </c>
      <c r="L17" s="27">
        <f t="shared" si="2"/>
        <v>0</v>
      </c>
      <c r="M17" s="28">
        <f t="shared" si="3"/>
        <v>1.0924</v>
      </c>
      <c r="N17" s="27">
        <v>1.0852999999999999</v>
      </c>
      <c r="O17" s="27">
        <v>1.0849</v>
      </c>
      <c r="P17" s="27">
        <f t="shared" si="4"/>
        <v>3.9999999999995595E-4</v>
      </c>
      <c r="Q17" s="28">
        <f t="shared" si="5"/>
        <v>1.0851</v>
      </c>
      <c r="R17" s="27">
        <f t="shared" si="6"/>
        <v>3.3149999999999999</v>
      </c>
      <c r="S17" s="27">
        <f t="shared" si="7"/>
        <v>2.9499999999999957</v>
      </c>
      <c r="T17" s="27">
        <f t="shared" si="8"/>
        <v>0.36500000000000421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>
        <v>967</v>
      </c>
      <c r="E18">
        <v>20</v>
      </c>
      <c r="F18" s="39">
        <v>1.036</v>
      </c>
      <c r="G18" s="39">
        <v>1.0358000000000001</v>
      </c>
      <c r="H18" s="27">
        <f t="shared" si="0"/>
        <v>1.9999999999997797E-4</v>
      </c>
      <c r="I18" s="34">
        <f t="shared" si="1"/>
        <v>1.0359</v>
      </c>
      <c r="J18" s="26">
        <v>1.0839000000000001</v>
      </c>
      <c r="K18" s="27">
        <v>1.0837000000000001</v>
      </c>
      <c r="L18" s="27">
        <f t="shared" si="2"/>
        <v>1.9999999999997797E-4</v>
      </c>
      <c r="M18" s="28">
        <f t="shared" si="3"/>
        <v>1.0838000000000001</v>
      </c>
      <c r="N18" s="27">
        <v>1.0773999999999999</v>
      </c>
      <c r="O18" s="27">
        <v>1.077</v>
      </c>
      <c r="P18" s="27">
        <f t="shared" si="4"/>
        <v>3.9999999999995595E-4</v>
      </c>
      <c r="Q18" s="28">
        <f t="shared" si="5"/>
        <v>1.0771999999999999</v>
      </c>
      <c r="R18" s="27">
        <f t="shared" si="6"/>
        <v>1.8800000000000026</v>
      </c>
      <c r="S18" s="27">
        <f t="shared" si="7"/>
        <v>1.5499999999999947</v>
      </c>
      <c r="T18" s="27">
        <f t="shared" si="8"/>
        <v>0.33000000000000784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60">
        <v>8</v>
      </c>
      <c r="B19" t="s">
        <v>80</v>
      </c>
      <c r="C19">
        <v>4</v>
      </c>
      <c r="D19">
        <v>968</v>
      </c>
      <c r="E19">
        <v>20</v>
      </c>
      <c r="F19" s="39">
        <v>1.0305</v>
      </c>
      <c r="G19" s="39">
        <v>1.0298</v>
      </c>
      <c r="H19" s="90">
        <f t="shared" si="0"/>
        <v>6.9999999999992291E-4</v>
      </c>
      <c r="I19" s="34">
        <f t="shared" si="1"/>
        <v>1.0301499999999999</v>
      </c>
      <c r="J19" s="26">
        <v>1.1111</v>
      </c>
      <c r="K19" s="27">
        <v>1.111</v>
      </c>
      <c r="L19" s="27">
        <f t="shared" si="2"/>
        <v>9.9999999999988987E-5</v>
      </c>
      <c r="M19" s="28">
        <f t="shared" si="3"/>
        <v>1.1110500000000001</v>
      </c>
      <c r="N19" s="27">
        <v>1.1039000000000001</v>
      </c>
      <c r="O19" s="27">
        <v>1.1037999999999999</v>
      </c>
      <c r="P19" s="27">
        <f t="shared" si="4"/>
        <v>1.0000000000021103E-4</v>
      </c>
      <c r="Q19" s="28">
        <f t="shared" si="5"/>
        <v>1.10385</v>
      </c>
      <c r="R19" s="27">
        <f t="shared" si="6"/>
        <v>3.5300000000000096</v>
      </c>
      <c r="S19" s="27">
        <f t="shared" si="7"/>
        <v>3.1700000000000048</v>
      </c>
      <c r="T19" s="27">
        <f t="shared" si="8"/>
        <v>0.36000000000000476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>
        <v>969</v>
      </c>
      <c r="E20">
        <v>20</v>
      </c>
      <c r="F20" s="39">
        <v>1.0139</v>
      </c>
      <c r="G20" s="39">
        <v>1.0143</v>
      </c>
      <c r="H20" s="27">
        <f t="shared" si="0"/>
        <v>-3.9999999999995595E-4</v>
      </c>
      <c r="I20" s="34">
        <f t="shared" si="1"/>
        <v>1.0141</v>
      </c>
      <c r="J20" s="18">
        <v>1.0632999999999999</v>
      </c>
      <c r="K20" s="27">
        <v>1.0632999999999999</v>
      </c>
      <c r="L20" s="27">
        <f t="shared" si="2"/>
        <v>0</v>
      </c>
      <c r="M20" s="28">
        <f t="shared" si="3"/>
        <v>1.0632999999999999</v>
      </c>
      <c r="N20" s="27">
        <v>1.0568</v>
      </c>
      <c r="O20" s="27">
        <v>1.0565</v>
      </c>
      <c r="P20" s="27">
        <f t="shared" si="4"/>
        <v>2.9999999999996696E-4</v>
      </c>
      <c r="Q20" s="28">
        <f t="shared" si="5"/>
        <v>1.0566499999999999</v>
      </c>
      <c r="R20" s="27">
        <f t="shared" si="6"/>
        <v>1.9449999999999954</v>
      </c>
      <c r="S20" s="27">
        <f t="shared" si="7"/>
        <v>1.6124999999999932</v>
      </c>
      <c r="T20" s="27">
        <f t="shared" si="8"/>
        <v>0.33250000000000224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 t="s">
        <v>81</v>
      </c>
      <c r="C21">
        <v>4</v>
      </c>
      <c r="D21">
        <v>970</v>
      </c>
      <c r="E21">
        <v>20</v>
      </c>
      <c r="F21" s="39">
        <v>1.0170999999999999</v>
      </c>
      <c r="G21" s="39">
        <v>1.0173000000000001</v>
      </c>
      <c r="H21" s="27">
        <f t="shared" si="0"/>
        <v>-2.0000000000020002E-4</v>
      </c>
      <c r="I21" s="34">
        <f t="shared" si="1"/>
        <v>1.0171999999999999</v>
      </c>
      <c r="J21" s="18">
        <v>1.0958000000000001</v>
      </c>
      <c r="K21" s="27">
        <v>1.0963000000000001</v>
      </c>
      <c r="L21" s="27">
        <f t="shared" si="2"/>
        <v>-4.9999999999994493E-4</v>
      </c>
      <c r="M21" s="28">
        <f t="shared" si="3"/>
        <v>1.09605</v>
      </c>
      <c r="N21" s="27">
        <v>1.0891</v>
      </c>
      <c r="O21" s="27">
        <v>1.0886</v>
      </c>
      <c r="P21" s="27">
        <f t="shared" si="4"/>
        <v>4.9999999999994493E-4</v>
      </c>
      <c r="Q21" s="28">
        <f t="shared" si="5"/>
        <v>1.0888499999999999</v>
      </c>
      <c r="R21" s="27">
        <f t="shared" si="6"/>
        <v>3.4275000000000042</v>
      </c>
      <c r="S21" s="27">
        <f t="shared" si="7"/>
        <v>3.0674999999999994</v>
      </c>
      <c r="T21" s="27">
        <f t="shared" si="8"/>
        <v>0.36000000000000476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>
        <v>971</v>
      </c>
      <c r="E22">
        <v>20</v>
      </c>
      <c r="F22" s="39">
        <v>1.0242</v>
      </c>
      <c r="G22" s="39">
        <v>1.024</v>
      </c>
      <c r="H22" s="27">
        <f t="shared" si="0"/>
        <v>1.9999999999997797E-4</v>
      </c>
      <c r="I22" s="34">
        <f t="shared" si="1"/>
        <v>1.0241</v>
      </c>
      <c r="J22" s="26">
        <v>1.0729</v>
      </c>
      <c r="K22" s="27">
        <v>1.073</v>
      </c>
      <c r="L22" s="27">
        <f t="shared" si="2"/>
        <v>-9.9999999999988987E-5</v>
      </c>
      <c r="M22" s="28">
        <f t="shared" si="3"/>
        <v>1.0729500000000001</v>
      </c>
      <c r="N22" s="27">
        <v>1.0664</v>
      </c>
      <c r="O22" s="29">
        <v>1.0660000000000001</v>
      </c>
      <c r="P22" s="27">
        <f t="shared" si="4"/>
        <v>3.9999999999995595E-4</v>
      </c>
      <c r="Q22" s="28">
        <f t="shared" si="5"/>
        <v>1.0662</v>
      </c>
      <c r="R22" s="27">
        <f t="shared" si="6"/>
        <v>1.9275000000000029</v>
      </c>
      <c r="S22" s="27">
        <f t="shared" si="7"/>
        <v>1.5900000000000012</v>
      </c>
      <c r="T22" s="27">
        <f t="shared" si="8"/>
        <v>0.33750000000000169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t="s">
        <v>82</v>
      </c>
      <c r="C23">
        <v>4</v>
      </c>
      <c r="D23">
        <v>972</v>
      </c>
      <c r="E23">
        <v>20</v>
      </c>
      <c r="F23" s="39">
        <v>1.0336000000000001</v>
      </c>
      <c r="G23" s="39">
        <v>1.0338000000000001</v>
      </c>
      <c r="H23" s="27">
        <f t="shared" si="0"/>
        <v>-1.9999999999997797E-4</v>
      </c>
      <c r="I23" s="34">
        <f t="shared" si="1"/>
        <v>1.0337000000000001</v>
      </c>
      <c r="J23" s="26">
        <v>1.1155999999999999</v>
      </c>
      <c r="K23" s="27">
        <v>1.1160000000000001</v>
      </c>
      <c r="L23" s="27">
        <f t="shared" si="2"/>
        <v>-4.0000000000017799E-4</v>
      </c>
      <c r="M23" s="28">
        <f t="shared" si="3"/>
        <v>1.1158000000000001</v>
      </c>
      <c r="N23" s="27">
        <v>1.1089</v>
      </c>
      <c r="O23" s="29">
        <v>1.1088</v>
      </c>
      <c r="P23" s="27">
        <f t="shared" si="4"/>
        <v>9.9999999999988987E-5</v>
      </c>
      <c r="Q23" s="28">
        <f t="shared" si="5"/>
        <v>1.1088499999999999</v>
      </c>
      <c r="R23" s="27">
        <f t="shared" si="6"/>
        <v>3.590000000000003</v>
      </c>
      <c r="S23" s="27">
        <f t="shared" si="7"/>
        <v>3.2424999999999913</v>
      </c>
      <c r="T23" s="27">
        <f t="shared" si="8"/>
        <v>0.34750000000001169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>
        <v>973</v>
      </c>
      <c r="E24">
        <v>20</v>
      </c>
      <c r="F24" s="39">
        <v>1.0291999999999999</v>
      </c>
      <c r="G24" s="39">
        <v>1.0291999999999999</v>
      </c>
      <c r="H24" s="27">
        <f t="shared" si="0"/>
        <v>0</v>
      </c>
      <c r="I24" s="34">
        <f t="shared" si="1"/>
        <v>1.0291999999999999</v>
      </c>
      <c r="J24" s="26">
        <v>1.081</v>
      </c>
      <c r="K24" s="27">
        <v>1.0812999999999999</v>
      </c>
      <c r="L24" s="27">
        <f t="shared" si="2"/>
        <v>-2.9999999999996696E-4</v>
      </c>
      <c r="M24" s="28">
        <f t="shared" si="3"/>
        <v>1.0811500000000001</v>
      </c>
      <c r="N24" s="27">
        <v>1.0742</v>
      </c>
      <c r="O24" s="29">
        <v>1.0742</v>
      </c>
      <c r="P24" s="27">
        <f t="shared" si="4"/>
        <v>0</v>
      </c>
      <c r="Q24" s="28">
        <f t="shared" si="5"/>
        <v>1.0742</v>
      </c>
      <c r="R24" s="27">
        <f t="shared" si="6"/>
        <v>2.082500000000008</v>
      </c>
      <c r="S24" s="27">
        <f t="shared" si="7"/>
        <v>1.7350000000000074</v>
      </c>
      <c r="T24" s="27">
        <f t="shared" si="8"/>
        <v>0.34750000000000059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5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5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5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5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5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5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5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5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5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35" sqref="C35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style="91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5">
      <c r="A1" s="20"/>
      <c r="B1" s="74" t="s">
        <v>86</v>
      </c>
      <c r="D1" s="103" t="s">
        <v>83</v>
      </c>
      <c r="E1" s="101"/>
      <c r="F1" s="101"/>
      <c r="G1" s="102"/>
      <c r="H1" s="103" t="s">
        <v>84</v>
      </c>
      <c r="I1" s="101"/>
      <c r="J1" s="101"/>
      <c r="K1" s="102"/>
      <c r="L1" s="100" t="s">
        <v>85</v>
      </c>
      <c r="M1" s="101"/>
      <c r="N1" s="101"/>
      <c r="O1" s="102"/>
      <c r="P1" t="s">
        <v>88</v>
      </c>
      <c r="Q1" t="s">
        <v>89</v>
      </c>
      <c r="R1" t="s">
        <v>90</v>
      </c>
    </row>
    <row r="2" spans="1:41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33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1" t="s">
        <v>95</v>
      </c>
      <c r="Q2" s="72" t="s">
        <v>96</v>
      </c>
      <c r="R2" s="73" t="s">
        <v>97</v>
      </c>
    </row>
    <row r="3" spans="1:41" x14ac:dyDescent="0.25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92</v>
      </c>
      <c r="B4">
        <v>850</v>
      </c>
      <c r="C4" s="19">
        <v>110</v>
      </c>
      <c r="D4" s="57">
        <v>28.587399999999999</v>
      </c>
      <c r="E4" s="88">
        <v>28.587299999999999</v>
      </c>
      <c r="F4" s="29">
        <f>D4-E4</f>
        <v>9.9999999999766942E-5</v>
      </c>
      <c r="G4" s="28">
        <f>(D4+E4)/2</f>
        <v>28.587350000000001</v>
      </c>
      <c r="H4" s="29">
        <v>28.590499999999999</v>
      </c>
      <c r="I4" s="27">
        <v>28.5901</v>
      </c>
      <c r="J4" s="61">
        <f t="shared" ref="J4:J27" si="0">H4-I4</f>
        <v>3.9999999999906777E-4</v>
      </c>
      <c r="K4" s="28">
        <f>(H4+I4)/2</f>
        <v>28.590299999999999</v>
      </c>
      <c r="L4" s="27">
        <v>28.59</v>
      </c>
      <c r="M4" s="27">
        <v>28.5898</v>
      </c>
      <c r="N4" s="30">
        <f>L4-M4</f>
        <v>1.9999999999953388E-4</v>
      </c>
      <c r="O4" s="28">
        <f>(L4+M4)/2</f>
        <v>28.5899</v>
      </c>
      <c r="P4" s="27">
        <f>K4-G4</f>
        <v>2.9499999999984539E-3</v>
      </c>
      <c r="Q4" s="27">
        <f>O4-G4</f>
        <v>2.5499999999993861E-3</v>
      </c>
      <c r="R4" s="27">
        <f>P4-Q4</f>
        <v>3.9999999999906777E-4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111</v>
      </c>
      <c r="D5" s="57">
        <v>29.520900000000001</v>
      </c>
      <c r="E5" s="88">
        <v>29.521100000000001</v>
      </c>
      <c r="F5" s="29">
        <f>D5-E5</f>
        <v>-1.9999999999953388E-4</v>
      </c>
      <c r="G5" s="28">
        <f>(D5+E5)/2</f>
        <v>29.521000000000001</v>
      </c>
      <c r="H5" s="29">
        <v>29.523499999999999</v>
      </c>
      <c r="I5" s="27">
        <v>29.523</v>
      </c>
      <c r="J5" s="61">
        <f>H5-I5</f>
        <v>4.9999999999883471E-4</v>
      </c>
      <c r="K5" s="28">
        <f>(H5+I5)/2</f>
        <v>29.523249999999997</v>
      </c>
      <c r="L5" s="27">
        <v>29.522400000000001</v>
      </c>
      <c r="M5" s="27">
        <v>29.521999999999998</v>
      </c>
      <c r="N5" s="30">
        <f>L5-M5</f>
        <v>4.0000000000262048E-4</v>
      </c>
      <c r="O5" s="28">
        <f>(L5+M5)/2</f>
        <v>29.522199999999998</v>
      </c>
      <c r="P5" s="27">
        <f>K5-G5</f>
        <v>2.2499999999965326E-3</v>
      </c>
      <c r="Q5" s="27">
        <f>O5-G5</f>
        <v>1.1999999999972033E-3</v>
      </c>
      <c r="R5" s="27">
        <f>P5-Q5</f>
        <v>1.0499999999993292E-3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112</v>
      </c>
      <c r="D6" s="57">
        <v>28.145499999999998</v>
      </c>
      <c r="E6" s="88">
        <v>28.145199999999999</v>
      </c>
      <c r="F6" s="29">
        <f t="shared" ref="F6:F33" si="1">D6-E6</f>
        <v>2.9999999999930083E-4</v>
      </c>
      <c r="G6" s="28">
        <f t="shared" ref="G6:G33" si="2">(D6+E6)/2</f>
        <v>28.145350000000001</v>
      </c>
      <c r="H6" s="29">
        <v>28.164899999999999</v>
      </c>
      <c r="I6" s="27">
        <v>28.1647</v>
      </c>
      <c r="J6" s="61">
        <f t="shared" si="0"/>
        <v>1.9999999999953388E-4</v>
      </c>
      <c r="K6" s="28">
        <f t="shared" ref="K6:K33" si="3">(H6+I6)/2</f>
        <v>28.1648</v>
      </c>
      <c r="L6" s="27">
        <v>28.163900000000002</v>
      </c>
      <c r="M6" s="27">
        <v>28.163799999999998</v>
      </c>
      <c r="N6" s="29">
        <f t="shared" ref="N6:N33" si="4">L6-M6</f>
        <v>1.0000000000331966E-4</v>
      </c>
      <c r="O6" s="28">
        <f t="shared" ref="O6:O33" si="5">(L6+M6)/2</f>
        <v>28.16385</v>
      </c>
      <c r="P6" s="27">
        <f t="shared" ref="P6:P33" si="6">K6-G6</f>
        <v>1.9449999999999079E-2</v>
      </c>
      <c r="Q6" s="27">
        <f>O6-G6</f>
        <v>1.8499999999999517E-2</v>
      </c>
      <c r="R6" s="27">
        <f t="shared" ref="R6:R29" si="7">P6-Q6</f>
        <v>9.4999999999956231E-4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93</v>
      </c>
      <c r="B7">
        <v>850</v>
      </c>
      <c r="D7" s="57"/>
      <c r="E7" s="88"/>
      <c r="F7" s="29">
        <f t="shared" si="1"/>
        <v>0</v>
      </c>
      <c r="G7" s="28">
        <f t="shared" si="2"/>
        <v>0</v>
      </c>
      <c r="H7" s="29"/>
      <c r="I7" s="27"/>
      <c r="J7" s="61">
        <f t="shared" si="0"/>
        <v>0</v>
      </c>
      <c r="K7" s="28">
        <f t="shared" si="3"/>
        <v>0</v>
      </c>
      <c r="L7" s="27"/>
      <c r="M7" s="27"/>
      <c r="N7" s="29">
        <f t="shared" si="4"/>
        <v>0</v>
      </c>
      <c r="O7" s="28">
        <f t="shared" si="5"/>
        <v>0</v>
      </c>
      <c r="P7" s="27">
        <f t="shared" si="6"/>
        <v>0</v>
      </c>
      <c r="Q7" s="27">
        <f>O7-G8</f>
        <v>-28.972899999999999</v>
      </c>
      <c r="R7" s="27">
        <f t="shared" si="7"/>
        <v>28.972899999999999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113</v>
      </c>
      <c r="D8" s="57">
        <v>28.972799999999999</v>
      </c>
      <c r="E8" s="88">
        <v>28.972999999999999</v>
      </c>
      <c r="F8" s="29">
        <f t="shared" si="1"/>
        <v>-1.9999999999953388E-4</v>
      </c>
      <c r="G8" s="28">
        <f t="shared" si="2"/>
        <v>28.972899999999999</v>
      </c>
      <c r="H8" s="29">
        <v>28.980799999999999</v>
      </c>
      <c r="I8" s="27">
        <v>28.980499999999999</v>
      </c>
      <c r="J8" s="61">
        <f t="shared" si="0"/>
        <v>2.9999999999930083E-4</v>
      </c>
      <c r="K8" s="28">
        <f t="shared" si="3"/>
        <v>28.980649999999997</v>
      </c>
      <c r="L8" s="27">
        <v>28.977900000000002</v>
      </c>
      <c r="M8" s="27">
        <v>28.978000000000002</v>
      </c>
      <c r="N8" s="29">
        <f t="shared" si="4"/>
        <v>-9.9999999999766942E-5</v>
      </c>
      <c r="O8" s="28">
        <f t="shared" si="5"/>
        <v>28.97795</v>
      </c>
      <c r="P8" s="27">
        <f t="shared" si="6"/>
        <v>7.7499999999979252E-3</v>
      </c>
      <c r="Q8" s="27">
        <f>O8-G9</f>
        <v>-1.8954999999999984</v>
      </c>
      <c r="R8" s="27">
        <f t="shared" si="7"/>
        <v>1.9032499999999963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114</v>
      </c>
      <c r="D9" s="57">
        <v>30.8733</v>
      </c>
      <c r="E9" s="88">
        <v>30.8736</v>
      </c>
      <c r="F9" s="29">
        <f t="shared" si="1"/>
        <v>-2.9999999999930083E-4</v>
      </c>
      <c r="G9" s="28">
        <f t="shared" si="2"/>
        <v>30.873449999999998</v>
      </c>
      <c r="H9" s="29">
        <v>30.9191</v>
      </c>
      <c r="I9" s="27">
        <v>30.918600000000001</v>
      </c>
      <c r="J9" s="61">
        <f t="shared" si="0"/>
        <v>4.9999999999883471E-4</v>
      </c>
      <c r="K9" s="28">
        <f t="shared" si="3"/>
        <v>30.918849999999999</v>
      </c>
      <c r="L9" s="27">
        <v>30.917100000000001</v>
      </c>
      <c r="M9" s="27">
        <v>30.916799999999999</v>
      </c>
      <c r="N9" s="29">
        <f t="shared" si="4"/>
        <v>3.0000000000285354E-4</v>
      </c>
      <c r="O9" s="28">
        <f t="shared" si="5"/>
        <v>30.91695</v>
      </c>
      <c r="P9" s="27">
        <f t="shared" si="6"/>
        <v>4.5400000000000773E-2</v>
      </c>
      <c r="Q9" s="27">
        <f t="shared" ref="Q9:Q33" si="8">O9-G11</f>
        <v>1.9291499999999999</v>
      </c>
      <c r="R9" s="27">
        <f t="shared" si="7"/>
        <v>-1.8837499999999991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75</v>
      </c>
      <c r="B10">
        <v>850</v>
      </c>
      <c r="D10" s="57"/>
      <c r="E10" s="88"/>
      <c r="F10" s="29">
        <f t="shared" si="1"/>
        <v>0</v>
      </c>
      <c r="G10" s="28">
        <f t="shared" si="2"/>
        <v>0</v>
      </c>
      <c r="H10" s="29"/>
      <c r="I10" s="27"/>
      <c r="J10" s="61">
        <f t="shared" si="0"/>
        <v>0</v>
      </c>
      <c r="K10" s="28">
        <f t="shared" si="3"/>
        <v>0</v>
      </c>
      <c r="L10" s="27"/>
      <c r="M10" s="27"/>
      <c r="N10" s="29">
        <f t="shared" si="4"/>
        <v>0</v>
      </c>
      <c r="O10" s="28">
        <f t="shared" si="5"/>
        <v>0</v>
      </c>
      <c r="P10" s="27">
        <f t="shared" si="6"/>
        <v>0</v>
      </c>
      <c r="Q10" s="27">
        <f t="shared" si="8"/>
        <v>-28.892600000000002</v>
      </c>
      <c r="R10" s="27">
        <f t="shared" si="7"/>
        <v>28.892600000000002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115</v>
      </c>
      <c r="D11" s="57">
        <v>28.9879</v>
      </c>
      <c r="E11" s="88">
        <v>28.9877</v>
      </c>
      <c r="F11" s="29">
        <f t="shared" si="1"/>
        <v>1.9999999999953388E-4</v>
      </c>
      <c r="G11" s="28">
        <f t="shared" si="2"/>
        <v>28.9878</v>
      </c>
      <c r="H11" s="29">
        <v>28.9938</v>
      </c>
      <c r="I11" s="27">
        <v>28.993500000000001</v>
      </c>
      <c r="J11" s="61">
        <f t="shared" si="0"/>
        <v>2.9999999999930083E-4</v>
      </c>
      <c r="K11" s="28">
        <f t="shared" si="3"/>
        <v>28.993650000000002</v>
      </c>
      <c r="L11" s="27">
        <v>28.991900000000001</v>
      </c>
      <c r="M11" s="27">
        <v>28.991599999999998</v>
      </c>
      <c r="N11" s="29">
        <f t="shared" si="4"/>
        <v>3.0000000000285354E-4</v>
      </c>
      <c r="O11" s="28">
        <f t="shared" si="5"/>
        <v>28.99175</v>
      </c>
      <c r="P11" s="27">
        <f t="shared" si="6"/>
        <v>5.8500000000023533E-3</v>
      </c>
      <c r="Q11" s="27">
        <f t="shared" si="8"/>
        <v>-1.8471999999999973</v>
      </c>
      <c r="R11" s="27">
        <f t="shared" si="7"/>
        <v>1.8530499999999996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116</v>
      </c>
      <c r="D12" s="57">
        <v>28.892499999999998</v>
      </c>
      <c r="E12" s="88">
        <v>28.892700000000001</v>
      </c>
      <c r="F12" s="29">
        <f t="shared" si="1"/>
        <v>-2.000000000030866E-4</v>
      </c>
      <c r="G12" s="28">
        <f t="shared" si="2"/>
        <v>28.892600000000002</v>
      </c>
      <c r="H12" s="29">
        <v>28.936599999999999</v>
      </c>
      <c r="I12" s="27">
        <v>28.936499999999999</v>
      </c>
      <c r="J12" s="61">
        <f t="shared" si="0"/>
        <v>9.9999999999766942E-5</v>
      </c>
      <c r="K12" s="28">
        <f t="shared" si="3"/>
        <v>28.936549999999997</v>
      </c>
      <c r="L12" s="27">
        <v>28.934699999999999</v>
      </c>
      <c r="M12" s="27">
        <v>28.934200000000001</v>
      </c>
      <c r="N12" s="29">
        <f t="shared" si="4"/>
        <v>4.9999999999883471E-4</v>
      </c>
      <c r="O12" s="28">
        <f t="shared" si="5"/>
        <v>28.934449999999998</v>
      </c>
      <c r="P12" s="27">
        <f t="shared" si="6"/>
        <v>4.3949999999995271E-2</v>
      </c>
      <c r="Q12" s="27">
        <f t="shared" si="8"/>
        <v>-0.29015000000000057</v>
      </c>
      <c r="R12" s="27">
        <f t="shared" si="7"/>
        <v>0.33409999999999584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76</v>
      </c>
      <c r="B13">
        <v>850</v>
      </c>
      <c r="C13" s="19">
        <v>117</v>
      </c>
      <c r="D13" s="57">
        <v>30.838899999999999</v>
      </c>
      <c r="E13" s="88">
        <v>30.838999999999999</v>
      </c>
      <c r="F13" s="29">
        <f t="shared" si="1"/>
        <v>-9.9999999999766942E-5</v>
      </c>
      <c r="G13" s="28">
        <f t="shared" si="2"/>
        <v>30.838949999999997</v>
      </c>
      <c r="H13" s="29">
        <v>30.8413</v>
      </c>
      <c r="I13" s="27">
        <v>30.841200000000001</v>
      </c>
      <c r="J13" s="61">
        <f t="shared" si="0"/>
        <v>9.9999999999766942E-5</v>
      </c>
      <c r="K13" s="28">
        <f t="shared" si="3"/>
        <v>30.841250000000002</v>
      </c>
      <c r="L13" s="27">
        <v>30.841000000000001</v>
      </c>
      <c r="M13" s="27">
        <v>30.840599999999998</v>
      </c>
      <c r="N13" s="29">
        <f t="shared" si="4"/>
        <v>4.0000000000262048E-4</v>
      </c>
      <c r="O13" s="28">
        <f t="shared" si="5"/>
        <v>30.840800000000002</v>
      </c>
      <c r="P13" s="27">
        <f t="shared" si="6"/>
        <v>2.3000000000052978E-3</v>
      </c>
      <c r="Q13" s="27">
        <f t="shared" si="8"/>
        <v>2.328949999999999</v>
      </c>
      <c r="R13" s="27">
        <f t="shared" si="7"/>
        <v>-2.3266499999999937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118</v>
      </c>
      <c r="D14" s="57">
        <v>29.224499999999999</v>
      </c>
      <c r="E14" s="88">
        <v>29.224699999999999</v>
      </c>
      <c r="F14" s="29">
        <f t="shared" si="1"/>
        <v>-1.9999999999953388E-4</v>
      </c>
      <c r="G14" s="28">
        <f t="shared" si="2"/>
        <v>29.224599999999999</v>
      </c>
      <c r="H14" s="29">
        <v>29.233000000000001</v>
      </c>
      <c r="I14" s="27">
        <v>29.2331</v>
      </c>
      <c r="J14" s="61">
        <f t="shared" si="0"/>
        <v>-9.9999999999766942E-5</v>
      </c>
      <c r="K14" s="28">
        <f t="shared" si="3"/>
        <v>29.233049999999999</v>
      </c>
      <c r="L14" s="27">
        <v>29.229199999999999</v>
      </c>
      <c r="M14" s="27">
        <v>29.229500000000002</v>
      </c>
      <c r="N14" s="29">
        <f t="shared" si="4"/>
        <v>-3.0000000000285354E-4</v>
      </c>
      <c r="O14" s="28">
        <f t="shared" si="5"/>
        <v>29.22935</v>
      </c>
      <c r="P14" s="27">
        <f t="shared" si="6"/>
        <v>8.4499999999998465E-3</v>
      </c>
      <c r="Q14" s="27">
        <f t="shared" si="8"/>
        <v>29.22935</v>
      </c>
      <c r="R14" s="27">
        <f t="shared" si="7"/>
        <v>-29.2209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119</v>
      </c>
      <c r="D15" s="39">
        <v>28.511900000000001</v>
      </c>
      <c r="E15" s="39">
        <v>28.511800000000001</v>
      </c>
      <c r="F15" s="29">
        <f t="shared" si="1"/>
        <v>9.9999999999766942E-5</v>
      </c>
      <c r="G15" s="28">
        <f t="shared" si="2"/>
        <v>28.511850000000003</v>
      </c>
      <c r="H15" s="29">
        <v>28.5504</v>
      </c>
      <c r="I15" s="27">
        <v>28.550699999999999</v>
      </c>
      <c r="J15" s="61">
        <f t="shared" si="0"/>
        <v>-2.9999999999930083E-4</v>
      </c>
      <c r="K15" s="28">
        <f t="shared" si="3"/>
        <v>28.550550000000001</v>
      </c>
      <c r="L15" s="27">
        <v>28.548500000000001</v>
      </c>
      <c r="M15" s="27">
        <v>28.548100000000002</v>
      </c>
      <c r="N15" s="29">
        <f t="shared" si="4"/>
        <v>3.9999999999906777E-4</v>
      </c>
      <c r="O15" s="28">
        <f t="shared" si="5"/>
        <v>28.548300000000001</v>
      </c>
      <c r="P15" s="27">
        <f t="shared" si="6"/>
        <v>3.8699999999998624E-2</v>
      </c>
      <c r="Q15" s="27">
        <f t="shared" si="8"/>
        <v>0.14510000000000289</v>
      </c>
      <c r="R15" s="27">
        <f t="shared" si="7"/>
        <v>-0.10640000000000427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77</v>
      </c>
      <c r="B16">
        <v>850</v>
      </c>
      <c r="D16" s="87"/>
      <c r="E16" s="87"/>
      <c r="F16" s="29">
        <f t="shared" si="1"/>
        <v>0</v>
      </c>
      <c r="G16" s="28">
        <f t="shared" si="2"/>
        <v>0</v>
      </c>
      <c r="H16" s="29"/>
      <c r="I16" s="27"/>
      <c r="J16" s="61">
        <f t="shared" si="0"/>
        <v>0</v>
      </c>
      <c r="K16" s="28">
        <f t="shared" si="3"/>
        <v>0</v>
      </c>
      <c r="L16" s="27"/>
      <c r="M16" s="27"/>
      <c r="N16" s="29">
        <f t="shared" si="4"/>
        <v>0</v>
      </c>
      <c r="O16" s="28">
        <f t="shared" si="5"/>
        <v>0</v>
      </c>
      <c r="P16" s="27">
        <f t="shared" si="6"/>
        <v>0</v>
      </c>
      <c r="Q16" s="27">
        <f t="shared" si="8"/>
        <v>-28.733649999999997</v>
      </c>
      <c r="R16" s="70">
        <f t="shared" si="7"/>
        <v>28.733649999999997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120</v>
      </c>
      <c r="D17" s="39">
        <v>28.403300000000002</v>
      </c>
      <c r="E17" s="39">
        <v>28.403099999999998</v>
      </c>
      <c r="F17" s="29">
        <f t="shared" si="1"/>
        <v>2.000000000030866E-4</v>
      </c>
      <c r="G17" s="28">
        <f t="shared" si="2"/>
        <v>28.403199999999998</v>
      </c>
      <c r="H17" s="27">
        <v>28.408999999999999</v>
      </c>
      <c r="I17" s="27">
        <v>28.409199999999998</v>
      </c>
      <c r="J17" s="61">
        <f t="shared" si="0"/>
        <v>-1.9999999999953388E-4</v>
      </c>
      <c r="K17" s="28">
        <f t="shared" si="3"/>
        <v>28.409099999999999</v>
      </c>
      <c r="L17" s="27">
        <v>28.407</v>
      </c>
      <c r="M17" s="27">
        <v>28.4071</v>
      </c>
      <c r="N17" s="29">
        <f t="shared" si="4"/>
        <v>-9.9999999999766942E-5</v>
      </c>
      <c r="O17" s="28">
        <f t="shared" si="5"/>
        <v>28.407049999999998</v>
      </c>
      <c r="P17" s="27">
        <f t="shared" si="6"/>
        <v>5.9000000000004604E-3</v>
      </c>
      <c r="Q17" s="27">
        <f t="shared" si="8"/>
        <v>28.407049999999998</v>
      </c>
      <c r="R17" s="27">
        <f t="shared" si="7"/>
        <v>-28.401149999999998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121</v>
      </c>
      <c r="D18" s="39">
        <v>28.733799999999999</v>
      </c>
      <c r="E18" s="39">
        <v>28.733499999999999</v>
      </c>
      <c r="F18" s="29">
        <f t="shared" si="1"/>
        <v>2.9999999999930083E-4</v>
      </c>
      <c r="G18" s="28">
        <f t="shared" si="2"/>
        <v>28.733649999999997</v>
      </c>
      <c r="H18" s="29">
        <v>28.766100000000002</v>
      </c>
      <c r="I18" s="27">
        <v>28.765899999999998</v>
      </c>
      <c r="J18" s="61">
        <f t="shared" si="0"/>
        <v>2.000000000030866E-4</v>
      </c>
      <c r="K18" s="28">
        <f t="shared" si="3"/>
        <v>28.765999999999998</v>
      </c>
      <c r="L18" s="27">
        <v>28.764199999999999</v>
      </c>
      <c r="M18" s="27">
        <v>28.763999999999999</v>
      </c>
      <c r="N18" s="30">
        <f t="shared" si="4"/>
        <v>1.9999999999953388E-4</v>
      </c>
      <c r="O18" s="28">
        <f t="shared" si="5"/>
        <v>28.764099999999999</v>
      </c>
      <c r="P18" s="27">
        <f t="shared" si="6"/>
        <v>3.2350000000000989E-2</v>
      </c>
      <c r="Q18" s="27">
        <f t="shared" si="8"/>
        <v>-2.5474499999999978</v>
      </c>
      <c r="R18" s="27">
        <f t="shared" si="7"/>
        <v>2.5797999999999988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78</v>
      </c>
      <c r="B19">
        <v>850</v>
      </c>
      <c r="D19" s="87"/>
      <c r="E19" s="87"/>
      <c r="F19" s="29">
        <f t="shared" si="1"/>
        <v>0</v>
      </c>
      <c r="G19" s="28">
        <f t="shared" si="2"/>
        <v>0</v>
      </c>
      <c r="H19" s="27"/>
      <c r="I19" s="27"/>
      <c r="J19" s="61">
        <f t="shared" si="0"/>
        <v>0</v>
      </c>
      <c r="K19" s="28">
        <f t="shared" si="3"/>
        <v>0</v>
      </c>
      <c r="L19" s="27"/>
      <c r="M19" s="27"/>
      <c r="N19" s="29">
        <f t="shared" si="4"/>
        <v>0</v>
      </c>
      <c r="O19" s="28">
        <f t="shared" si="5"/>
        <v>0</v>
      </c>
      <c r="P19" s="27">
        <f t="shared" si="6"/>
        <v>0</v>
      </c>
      <c r="Q19" s="27">
        <f t="shared" si="8"/>
        <v>-28.975850000000001</v>
      </c>
      <c r="R19" s="27">
        <f t="shared" si="7"/>
        <v>28.975850000000001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122</v>
      </c>
      <c r="D20" s="39">
        <v>31.311699999999998</v>
      </c>
      <c r="E20" s="39">
        <v>31.311399999999999</v>
      </c>
      <c r="F20" s="29">
        <f t="shared" si="1"/>
        <v>2.9999999999930083E-4</v>
      </c>
      <c r="G20" s="28">
        <f t="shared" si="2"/>
        <v>31.311549999999997</v>
      </c>
      <c r="H20" s="29">
        <v>31.312200000000001</v>
      </c>
      <c r="I20" s="27">
        <v>31.3126</v>
      </c>
      <c r="J20" s="61">
        <f t="shared" si="0"/>
        <v>-3.9999999999906777E-4</v>
      </c>
      <c r="K20" s="28">
        <f t="shared" si="3"/>
        <v>31.3124</v>
      </c>
      <c r="L20" s="27">
        <v>31.311900000000001</v>
      </c>
      <c r="M20" s="27">
        <v>31.312000000000001</v>
      </c>
      <c r="N20" s="29">
        <f t="shared" si="4"/>
        <v>-9.9999999999766942E-5</v>
      </c>
      <c r="O20" s="28">
        <f t="shared" si="5"/>
        <v>31.311950000000003</v>
      </c>
      <c r="P20" s="27">
        <f t="shared" si="6"/>
        <v>8.5000000000334808E-4</v>
      </c>
      <c r="Q20" s="27">
        <f t="shared" si="8"/>
        <v>31.311950000000003</v>
      </c>
      <c r="R20" s="27">
        <f t="shared" si="7"/>
        <v>-31.3111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123</v>
      </c>
      <c r="D21" s="39">
        <v>28.975899999999999</v>
      </c>
      <c r="E21" s="39">
        <v>28.9758</v>
      </c>
      <c r="F21" s="29">
        <f t="shared" si="1"/>
        <v>9.9999999999766942E-5</v>
      </c>
      <c r="G21" s="28">
        <f t="shared" si="2"/>
        <v>28.975850000000001</v>
      </c>
      <c r="H21" s="29">
        <v>29.020600000000002</v>
      </c>
      <c r="I21" s="27">
        <v>29.020199999999999</v>
      </c>
      <c r="J21" s="61">
        <f t="shared" si="0"/>
        <v>4.0000000000262048E-4</v>
      </c>
      <c r="K21" s="28">
        <f t="shared" si="3"/>
        <v>29.020400000000002</v>
      </c>
      <c r="L21" s="27">
        <v>29.0182</v>
      </c>
      <c r="M21" s="27">
        <v>29.018599999999999</v>
      </c>
      <c r="N21" s="29">
        <f t="shared" si="4"/>
        <v>-3.9999999999906777E-4</v>
      </c>
      <c r="O21" s="28">
        <f t="shared" si="5"/>
        <v>29.0184</v>
      </c>
      <c r="P21" s="27">
        <f t="shared" si="6"/>
        <v>4.4550000000000978E-2</v>
      </c>
      <c r="Q21" s="27">
        <f t="shared" si="8"/>
        <v>0.10609999999999786</v>
      </c>
      <c r="R21" s="27">
        <f t="shared" si="7"/>
        <v>-6.1549999999996885E-2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79</v>
      </c>
      <c r="B22">
        <v>850</v>
      </c>
      <c r="D22" s="87"/>
      <c r="E22" s="87"/>
      <c r="F22" s="29">
        <f t="shared" si="1"/>
        <v>0</v>
      </c>
      <c r="G22" s="28">
        <f t="shared" si="2"/>
        <v>0</v>
      </c>
      <c r="H22" s="27"/>
      <c r="I22" s="27"/>
      <c r="J22" s="61">
        <f t="shared" si="0"/>
        <v>0</v>
      </c>
      <c r="K22" s="28">
        <f t="shared" si="3"/>
        <v>0</v>
      </c>
      <c r="L22" s="27"/>
      <c r="M22" s="27"/>
      <c r="N22" s="29">
        <f t="shared" si="4"/>
        <v>0</v>
      </c>
      <c r="O22" s="28">
        <f t="shared" si="5"/>
        <v>0</v>
      </c>
      <c r="P22" s="27">
        <f t="shared" si="6"/>
        <v>0</v>
      </c>
      <c r="Q22" s="27">
        <f t="shared" si="8"/>
        <v>-29.027450000000002</v>
      </c>
      <c r="R22" s="70">
        <f t="shared" si="7"/>
        <v>29.027450000000002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124</v>
      </c>
      <c r="D23" s="39">
        <v>28.912099999999999</v>
      </c>
      <c r="E23" s="39">
        <v>28.912500000000001</v>
      </c>
      <c r="F23" s="29">
        <f t="shared" si="1"/>
        <v>-4.0000000000262048E-4</v>
      </c>
      <c r="G23" s="28">
        <f t="shared" si="2"/>
        <v>28.912300000000002</v>
      </c>
      <c r="H23" s="27">
        <v>28.9285</v>
      </c>
      <c r="I23" s="27">
        <v>28.928100000000001</v>
      </c>
      <c r="J23" s="61">
        <f t="shared" si="0"/>
        <v>3.9999999999906777E-4</v>
      </c>
      <c r="K23" s="28">
        <f t="shared" si="3"/>
        <v>28.9283</v>
      </c>
      <c r="L23" s="27">
        <v>28.9251</v>
      </c>
      <c r="M23" s="27">
        <v>28.9251</v>
      </c>
      <c r="N23" s="29">
        <f t="shared" si="4"/>
        <v>0</v>
      </c>
      <c r="O23" s="28">
        <f t="shared" si="5"/>
        <v>28.9251</v>
      </c>
      <c r="P23" s="27">
        <f t="shared" si="6"/>
        <v>1.5999999999998238E-2</v>
      </c>
      <c r="Q23" s="27">
        <f t="shared" si="8"/>
        <v>-0.20895000000000152</v>
      </c>
      <c r="R23" s="27">
        <f t="shared" si="7"/>
        <v>0.22494999999999976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125</v>
      </c>
      <c r="D24" s="39">
        <v>29.0276</v>
      </c>
      <c r="E24" s="39">
        <v>29.0273</v>
      </c>
      <c r="F24" s="29">
        <f t="shared" si="1"/>
        <v>2.9999999999930083E-4</v>
      </c>
      <c r="G24" s="28">
        <f t="shared" si="2"/>
        <v>29.027450000000002</v>
      </c>
      <c r="H24" s="27">
        <v>29.0717</v>
      </c>
      <c r="I24" s="27">
        <v>29.0715</v>
      </c>
      <c r="J24" s="61">
        <f t="shared" si="0"/>
        <v>1.9999999999953388E-4</v>
      </c>
      <c r="K24" s="28">
        <f t="shared" si="3"/>
        <v>29.0716</v>
      </c>
      <c r="L24" s="27">
        <v>29.0702</v>
      </c>
      <c r="M24" s="27">
        <v>29.0701</v>
      </c>
      <c r="N24" s="30">
        <f t="shared" si="4"/>
        <v>9.9999999999766942E-5</v>
      </c>
      <c r="O24" s="28">
        <f t="shared" si="5"/>
        <v>29.070149999999998</v>
      </c>
      <c r="P24" s="27">
        <f t="shared" si="6"/>
        <v>4.4149999999998357E-2</v>
      </c>
      <c r="Q24" s="27">
        <f t="shared" si="8"/>
        <v>-0.22625000000000028</v>
      </c>
      <c r="R24" s="27">
        <f t="shared" si="7"/>
        <v>0.27039999999999864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80</v>
      </c>
      <c r="B25">
        <v>850</v>
      </c>
      <c r="C25" s="19">
        <v>126</v>
      </c>
      <c r="D25" s="39">
        <v>29.134</v>
      </c>
      <c r="E25" s="39">
        <v>29.1341</v>
      </c>
      <c r="F25" s="29">
        <f t="shared" si="1"/>
        <v>-9.9999999999766942E-5</v>
      </c>
      <c r="G25" s="28">
        <f t="shared" si="2"/>
        <v>29.134050000000002</v>
      </c>
      <c r="H25" s="27">
        <v>29.1355</v>
      </c>
      <c r="I25" s="27">
        <v>29.135100000000001</v>
      </c>
      <c r="J25" s="61">
        <f t="shared" si="0"/>
        <v>3.9999999999906777E-4</v>
      </c>
      <c r="K25" s="28">
        <f t="shared" si="3"/>
        <v>29.135300000000001</v>
      </c>
      <c r="L25" s="27">
        <v>29.135300000000001</v>
      </c>
      <c r="M25" s="27">
        <v>29.135200000000001</v>
      </c>
      <c r="N25" s="29">
        <f t="shared" si="4"/>
        <v>9.9999999999766942E-5</v>
      </c>
      <c r="O25" s="28">
        <f t="shared" si="5"/>
        <v>29.135249999999999</v>
      </c>
      <c r="P25" s="27">
        <f t="shared" si="6"/>
        <v>1.2499999999988631E-3</v>
      </c>
      <c r="Q25" s="27">
        <f t="shared" si="8"/>
        <v>-3.1865999999999985</v>
      </c>
      <c r="R25" s="27">
        <f t="shared" si="7"/>
        <v>3.1878499999999974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127</v>
      </c>
      <c r="D26" s="39">
        <v>29.296500000000002</v>
      </c>
      <c r="E26" s="39">
        <v>29.296299999999999</v>
      </c>
      <c r="F26" s="29">
        <f t="shared" si="1"/>
        <v>2.000000000030866E-4</v>
      </c>
      <c r="G26" s="28">
        <f t="shared" si="2"/>
        <v>29.296399999999998</v>
      </c>
      <c r="H26" s="27">
        <v>29.3064</v>
      </c>
      <c r="I26" s="27">
        <v>29.306699999999999</v>
      </c>
      <c r="J26" s="61">
        <f t="shared" si="0"/>
        <v>-2.9999999999930083E-4</v>
      </c>
      <c r="K26" s="28">
        <f t="shared" si="3"/>
        <v>29.306550000000001</v>
      </c>
      <c r="L26" s="27">
        <v>29.304300000000001</v>
      </c>
      <c r="M26" s="27">
        <v>29.304300000000001</v>
      </c>
      <c r="N26" s="29">
        <f t="shared" si="4"/>
        <v>0</v>
      </c>
      <c r="O26" s="28">
        <f t="shared" si="5"/>
        <v>29.304300000000001</v>
      </c>
      <c r="P26" s="27">
        <f t="shared" si="6"/>
        <v>1.015000000000299E-2</v>
      </c>
      <c r="Q26" s="27">
        <f t="shared" si="8"/>
        <v>29.304300000000001</v>
      </c>
      <c r="R26" s="27">
        <f t="shared" si="7"/>
        <v>-29.294149999999998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40">
        <v>128</v>
      </c>
      <c r="D27" s="39">
        <v>32.321899999999999</v>
      </c>
      <c r="E27" s="39">
        <v>32.321800000000003</v>
      </c>
      <c r="F27" s="29">
        <f t="shared" si="1"/>
        <v>9.9999999996214228E-5</v>
      </c>
      <c r="G27" s="28">
        <f t="shared" si="2"/>
        <v>32.321849999999998</v>
      </c>
      <c r="H27" s="27">
        <v>32.379100000000001</v>
      </c>
      <c r="I27" s="27">
        <v>32.379300000000001</v>
      </c>
      <c r="J27" s="61">
        <f t="shared" si="0"/>
        <v>-1.9999999999953388E-4</v>
      </c>
      <c r="K27" s="28">
        <f t="shared" si="3"/>
        <v>32.379199999999997</v>
      </c>
      <c r="L27" s="27">
        <v>32.377299999999998</v>
      </c>
      <c r="M27" s="27">
        <v>32.377499999999998</v>
      </c>
      <c r="N27" s="29">
        <f t="shared" si="4"/>
        <v>-1.9999999999953388E-4</v>
      </c>
      <c r="O27" s="28">
        <f t="shared" si="5"/>
        <v>32.377399999999994</v>
      </c>
      <c r="P27" s="27">
        <f t="shared" si="6"/>
        <v>5.7349999999999568E-2</v>
      </c>
      <c r="Q27" s="27">
        <f t="shared" si="8"/>
        <v>3.6180999999999948</v>
      </c>
      <c r="R27" s="27">
        <f t="shared" si="7"/>
        <v>-3.5607499999999952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81</v>
      </c>
      <c r="B28">
        <v>850</v>
      </c>
      <c r="D28" s="87"/>
      <c r="E28" s="87"/>
      <c r="F28" s="29">
        <f t="shared" si="1"/>
        <v>0</v>
      </c>
      <c r="G28" s="28">
        <f t="shared" si="2"/>
        <v>0</v>
      </c>
      <c r="H28" s="27"/>
      <c r="I28" s="27"/>
      <c r="J28" s="61">
        <f t="shared" ref="J28:J33" si="9">H28-I28</f>
        <v>0</v>
      </c>
      <c r="K28" s="28">
        <f t="shared" si="3"/>
        <v>0</v>
      </c>
      <c r="L28" s="27"/>
      <c r="M28" s="27"/>
      <c r="N28" s="29">
        <f t="shared" si="4"/>
        <v>0</v>
      </c>
      <c r="O28" s="28">
        <f t="shared" si="5"/>
        <v>0</v>
      </c>
      <c r="P28" s="27">
        <f t="shared" si="6"/>
        <v>0</v>
      </c>
      <c r="Q28" s="27">
        <f t="shared" si="8"/>
        <v>-28.73555</v>
      </c>
      <c r="R28" s="27">
        <f t="shared" si="7"/>
        <v>28.73555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129</v>
      </c>
      <c r="D29" s="39">
        <v>28.7593</v>
      </c>
      <c r="E29" s="39">
        <v>28.7593</v>
      </c>
      <c r="F29" s="29">
        <f t="shared" si="1"/>
        <v>0</v>
      </c>
      <c r="G29" s="28">
        <f t="shared" si="2"/>
        <v>28.7593</v>
      </c>
      <c r="H29" s="27">
        <v>28.7651</v>
      </c>
      <c r="I29" s="27">
        <v>28.7653</v>
      </c>
      <c r="J29" s="61">
        <f t="shared" si="9"/>
        <v>-1.9999999999953388E-4</v>
      </c>
      <c r="K29" s="28">
        <f t="shared" si="3"/>
        <v>28.7652</v>
      </c>
      <c r="L29" s="27">
        <v>28.764099999999999</v>
      </c>
      <c r="M29" s="27">
        <v>28.7638</v>
      </c>
      <c r="N29" s="29">
        <f t="shared" si="4"/>
        <v>2.9999999999930083E-4</v>
      </c>
      <c r="O29" s="28">
        <f t="shared" si="5"/>
        <v>28.763950000000001</v>
      </c>
      <c r="P29" s="27">
        <f t="shared" si="6"/>
        <v>5.9000000000004604E-3</v>
      </c>
      <c r="Q29" s="27">
        <f t="shared" si="8"/>
        <v>28.763950000000001</v>
      </c>
      <c r="R29" s="27">
        <f t="shared" si="7"/>
        <v>-28.758050000000001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130</v>
      </c>
      <c r="D30" s="39">
        <v>28.735399999999998</v>
      </c>
      <c r="E30" s="39">
        <v>28.735700000000001</v>
      </c>
      <c r="F30" s="27">
        <f t="shared" si="1"/>
        <v>-3.0000000000285354E-4</v>
      </c>
      <c r="G30" s="28">
        <f t="shared" si="2"/>
        <v>28.73555</v>
      </c>
      <c r="H30" s="27">
        <v>28.785499999999999</v>
      </c>
      <c r="I30" s="27">
        <v>28.785699999999999</v>
      </c>
      <c r="J30" s="61">
        <f t="shared" si="9"/>
        <v>-1.9999999999953388E-4</v>
      </c>
      <c r="K30" s="28">
        <f t="shared" si="3"/>
        <v>28.785599999999999</v>
      </c>
      <c r="L30" s="27">
        <v>28.784099999999999</v>
      </c>
      <c r="M30" s="27">
        <v>28.784300000000002</v>
      </c>
      <c r="N30" s="29">
        <f t="shared" si="4"/>
        <v>-2.000000000030866E-4</v>
      </c>
      <c r="O30" s="28">
        <f t="shared" si="5"/>
        <v>28.784199999999998</v>
      </c>
      <c r="P30" s="27">
        <f t="shared" si="6"/>
        <v>5.0049999999998818E-2</v>
      </c>
      <c r="Q30" s="27">
        <f t="shared" si="8"/>
        <v>-6.985000000000241E-2</v>
      </c>
      <c r="R30" s="27">
        <f>P30-Q30</f>
        <v>0.11990000000000123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7" t="s">
        <v>82</v>
      </c>
      <c r="B31" s="67">
        <v>850</v>
      </c>
      <c r="C31" s="28"/>
      <c r="D31" s="39"/>
      <c r="E31" s="89"/>
      <c r="F31" s="27">
        <f t="shared" si="1"/>
        <v>0</v>
      </c>
      <c r="G31" s="28">
        <f t="shared" si="2"/>
        <v>0</v>
      </c>
      <c r="H31" s="27"/>
      <c r="I31" s="27"/>
      <c r="J31" s="61">
        <f t="shared" si="9"/>
        <v>0</v>
      </c>
      <c r="K31" s="28">
        <f t="shared" si="3"/>
        <v>0</v>
      </c>
      <c r="L31" s="27"/>
      <c r="M31" s="27"/>
      <c r="N31" s="29">
        <f t="shared" si="4"/>
        <v>0</v>
      </c>
      <c r="O31" s="28">
        <f t="shared" si="5"/>
        <v>0</v>
      </c>
      <c r="P31" s="27">
        <f t="shared" si="6"/>
        <v>0</v>
      </c>
      <c r="Q31" s="27">
        <f t="shared" si="8"/>
        <v>-29.02835</v>
      </c>
      <c r="R31" s="27">
        <f>P31-Q31</f>
        <v>29.02835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7"/>
      <c r="B32" s="67">
        <v>90</v>
      </c>
      <c r="C32" s="19">
        <v>131</v>
      </c>
      <c r="D32" s="39">
        <v>28.8538</v>
      </c>
      <c r="E32" s="39">
        <v>28.854299999999999</v>
      </c>
      <c r="F32" s="27">
        <f t="shared" si="1"/>
        <v>-4.9999999999883471E-4</v>
      </c>
      <c r="G32" s="28">
        <f t="shared" si="2"/>
        <v>28.854050000000001</v>
      </c>
      <c r="H32" s="27">
        <v>28.861999999999998</v>
      </c>
      <c r="I32" s="27">
        <v>28.862100000000002</v>
      </c>
      <c r="J32" s="61">
        <f t="shared" si="9"/>
        <v>-1.0000000000331966E-4</v>
      </c>
      <c r="K32" s="28">
        <f t="shared" si="3"/>
        <v>28.86205</v>
      </c>
      <c r="L32" s="27">
        <v>28.860099999999999</v>
      </c>
      <c r="M32" s="27">
        <v>28.860399999999998</v>
      </c>
      <c r="N32" s="29">
        <f t="shared" si="4"/>
        <v>-2.9999999999930083E-4</v>
      </c>
      <c r="O32" s="28">
        <f t="shared" si="5"/>
        <v>28.860250000000001</v>
      </c>
      <c r="P32" s="27">
        <f t="shared" si="6"/>
        <v>7.9999999999991189E-3</v>
      </c>
      <c r="Q32" s="27">
        <f t="shared" si="8"/>
        <v>28.860250000000001</v>
      </c>
      <c r="R32" s="27">
        <f>P32-Q32</f>
        <v>-28.852250000000002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7"/>
      <c r="B33" s="67">
        <v>63</v>
      </c>
      <c r="C33" s="19">
        <v>132</v>
      </c>
      <c r="D33" s="39">
        <v>29.028500000000001</v>
      </c>
      <c r="E33" s="39">
        <v>29.028199999999998</v>
      </c>
      <c r="F33" s="27">
        <f t="shared" si="1"/>
        <v>3.0000000000285354E-4</v>
      </c>
      <c r="G33" s="28">
        <f t="shared" si="2"/>
        <v>29.02835</v>
      </c>
      <c r="H33" s="27">
        <v>29.076899999999998</v>
      </c>
      <c r="I33" s="27">
        <v>29.077300000000001</v>
      </c>
      <c r="J33" s="61">
        <f t="shared" si="9"/>
        <v>-4.0000000000262048E-4</v>
      </c>
      <c r="K33" s="28">
        <f t="shared" si="3"/>
        <v>29.077100000000002</v>
      </c>
      <c r="L33" s="27">
        <v>29.0761</v>
      </c>
      <c r="M33" s="27">
        <v>29.0761</v>
      </c>
      <c r="N33" s="29">
        <f t="shared" si="4"/>
        <v>0</v>
      </c>
      <c r="O33" s="28">
        <f t="shared" si="5"/>
        <v>29.0761</v>
      </c>
      <c r="P33" s="27">
        <f t="shared" si="6"/>
        <v>4.8750000000001847E-2</v>
      </c>
      <c r="Q33" s="27">
        <f t="shared" si="8"/>
        <v>29.0761</v>
      </c>
      <c r="R33" s="27">
        <f>P33-Q33</f>
        <v>-29.027349999999998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D34" s="89"/>
      <c r="E34" s="89"/>
      <c r="F34" s="27"/>
      <c r="H34" s="27"/>
      <c r="I34" s="27"/>
      <c r="J34" s="61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D35" s="29"/>
      <c r="E35" s="29"/>
      <c r="F35" s="27"/>
      <c r="H35" s="27"/>
      <c r="I35" s="27"/>
      <c r="J35" s="61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D36" s="29"/>
      <c r="E36" s="29"/>
      <c r="H36" s="27"/>
      <c r="I36" s="27"/>
      <c r="J36" s="61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61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61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61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61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61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61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61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61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61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61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61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61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61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61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61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61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61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61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61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61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61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61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61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61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61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61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61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61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61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61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61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61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61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61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61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61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61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61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61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61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61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61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61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61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61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61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61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61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61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61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61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61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61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61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61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61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61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61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61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61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61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61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61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61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61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61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61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61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61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61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61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61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61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61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61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61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61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61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61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61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61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61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61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61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61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61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61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61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61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61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61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61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61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61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61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61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61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61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61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61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61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61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61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61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61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61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61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61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61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61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61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61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61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61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61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61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61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61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61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61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61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61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61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61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61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61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61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61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61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61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61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61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61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61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61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61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61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61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61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61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61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61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61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61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61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61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61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61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61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61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61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61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61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61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61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61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61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61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61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61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61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61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61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61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61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61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61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61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61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61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61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61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61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61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61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61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61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61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61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61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61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61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61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61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61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61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61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61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61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61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61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61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61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61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61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61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61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61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61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61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61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61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61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61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61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61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61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61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61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61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61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61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61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61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61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61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61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61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61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61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61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61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61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61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61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61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61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61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61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61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61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61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61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61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61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61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61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61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61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61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61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61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61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61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61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61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61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61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61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61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61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61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61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61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61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61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61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61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61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61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61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61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61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61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61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61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61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61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61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61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61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61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61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61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61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61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61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61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61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61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61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61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61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61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61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61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61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61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61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61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61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61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61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61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61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61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61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61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61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61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61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61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61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61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61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61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61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61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61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61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61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61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61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61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61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61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61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61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61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61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61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61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61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61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61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61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61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61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61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61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61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61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61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61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61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61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61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61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61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61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61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61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61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61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61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61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61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61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61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61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61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61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61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61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61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61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61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61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61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61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61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61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61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61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61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61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61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61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61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61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61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61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61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61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61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61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61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61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61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61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61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61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61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61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61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61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61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61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61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61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61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61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61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61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61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61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61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61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61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61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61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61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61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61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61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61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61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61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61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61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61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61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61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61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61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61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61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61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61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61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61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61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61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61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61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61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61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61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61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61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61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61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61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61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61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61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61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61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61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61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61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61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61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61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61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61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61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61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61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61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61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61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61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61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61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61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61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61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61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61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61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61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61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61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61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61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61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61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61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61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61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61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61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61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61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61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61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61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61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61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61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61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61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61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61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61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61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61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61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61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61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61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61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61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61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61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61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61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61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61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61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61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61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61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61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61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61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61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61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61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61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61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61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61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61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61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61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61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61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61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61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61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61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61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61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61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61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61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61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61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61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61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61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61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61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61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61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61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61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61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61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61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61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61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61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61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61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61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61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61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61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61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61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61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61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61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61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61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61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61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61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61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61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61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61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61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61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61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61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61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61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61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61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61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61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61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61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61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61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61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61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61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61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61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61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61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61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61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61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61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61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61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61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61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61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61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61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61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61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61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61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61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61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61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61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61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61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61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61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61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61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61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61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61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61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61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61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61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61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61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61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61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61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61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61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61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61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61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61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61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61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61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61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61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61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61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61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61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61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61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61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61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61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61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61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61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61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61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61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61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61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61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61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61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61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61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61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61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61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61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61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61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61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61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61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61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61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61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61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61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61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61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61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61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61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61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61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61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61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61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61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61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61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61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61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61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61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61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61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61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61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61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61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61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61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61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61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61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61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61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61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61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61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61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61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61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61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61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61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61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61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61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61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61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61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61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61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61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61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61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61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61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61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61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61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61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61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61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61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61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61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61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61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61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61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61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61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61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61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61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61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61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61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61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61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61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61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61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61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61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61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61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61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61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61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61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61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61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61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61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61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61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61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61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61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61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61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61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61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61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61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61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61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61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61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61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61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61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61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61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61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61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61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61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61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61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61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61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61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61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61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61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61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61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61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61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61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61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61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61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61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61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61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61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61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61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61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61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61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61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61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61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61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61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61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61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61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61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61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61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61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61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61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61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61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61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61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61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61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61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61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61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61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61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61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61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61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61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61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61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61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61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61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61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61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61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61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61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61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61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61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61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61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61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61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61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61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61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61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61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61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61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61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61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61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61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61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61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61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61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61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61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61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61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61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61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61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61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61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61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61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61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61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61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61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61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61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61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61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61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61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61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61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61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61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61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61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61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61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61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61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61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61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61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61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61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61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61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61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61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61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61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61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61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61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61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61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61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61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61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61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61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61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61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61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61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61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61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61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61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61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61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61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61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  <row r="971" spans="4:41" x14ac:dyDescent="0.25">
      <c r="D971" s="29"/>
      <c r="E971" s="29"/>
    </row>
    <row r="972" spans="4:41" x14ac:dyDescent="0.25">
      <c r="D972" s="29"/>
      <c r="E972" s="29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3" sqref="D13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4" t="s">
        <v>91</v>
      </c>
      <c r="C1" s="20"/>
      <c r="D1" s="103" t="s">
        <v>83</v>
      </c>
      <c r="E1" s="101"/>
      <c r="F1" s="101"/>
      <c r="G1" s="102"/>
      <c r="H1" s="103" t="s">
        <v>84</v>
      </c>
      <c r="I1" s="101"/>
      <c r="J1" s="101"/>
      <c r="K1" s="102"/>
      <c r="L1" s="100" t="s">
        <v>85</v>
      </c>
      <c r="M1" s="101"/>
      <c r="N1" s="101"/>
      <c r="O1" s="102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75" t="s">
        <v>18</v>
      </c>
      <c r="K2" s="69" t="s">
        <v>21</v>
      </c>
      <c r="L2" s="21" t="s">
        <v>19</v>
      </c>
      <c r="M2" s="21" t="s">
        <v>22</v>
      </c>
      <c r="N2" s="75" t="s">
        <v>18</v>
      </c>
      <c r="O2" s="69" t="s">
        <v>11</v>
      </c>
      <c r="P2" s="23" t="s">
        <v>103</v>
      </c>
      <c r="Q2" s="31" t="s">
        <v>104</v>
      </c>
      <c r="R2" s="33" t="s">
        <v>105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124</v>
      </c>
      <c r="B4">
        <v>850</v>
      </c>
      <c r="C4" s="19">
        <v>81</v>
      </c>
      <c r="D4" s="39">
        <v>31.6934</v>
      </c>
      <c r="E4" s="87">
        <v>31.693899999999999</v>
      </c>
      <c r="F4" s="27">
        <f>D4-E4</f>
        <v>-4.9999999999883471E-4</v>
      </c>
      <c r="G4" s="28">
        <f>(D4+E4)/2</f>
        <v>31.693649999999998</v>
      </c>
      <c r="H4" s="25">
        <v>31.701000000000001</v>
      </c>
      <c r="I4" s="25">
        <v>31.700700000000001</v>
      </c>
      <c r="J4" s="61">
        <f t="shared" ref="J4:J33" si="0">H4-I4</f>
        <v>2.9999999999930083E-4</v>
      </c>
      <c r="K4" s="28">
        <f t="shared" ref="K4:K33" si="1">(H4+I4)/2</f>
        <v>31.700850000000003</v>
      </c>
      <c r="L4" s="27">
        <v>31.6999</v>
      </c>
      <c r="M4" s="30">
        <v>31.699400000000001</v>
      </c>
      <c r="N4" s="61">
        <f>L4-M4</f>
        <v>4.9999999999883471E-4</v>
      </c>
      <c r="O4" s="28">
        <f>(L4+M4)/2</f>
        <v>31.699649999999998</v>
      </c>
      <c r="P4" s="60">
        <f t="shared" ref="P4:P16" si="2">K4-G4</f>
        <v>7.2000000000045361E-3</v>
      </c>
      <c r="Q4" s="60">
        <f t="shared" ref="Q4:Q15" si="3">O4-G4</f>
        <v>6.0000000000002274E-3</v>
      </c>
      <c r="R4" s="60">
        <f>P4-Q4</f>
        <v>1.2000000000043087E-3</v>
      </c>
    </row>
    <row r="5" spans="1:18" x14ac:dyDescent="0.25">
      <c r="B5">
        <v>90</v>
      </c>
      <c r="C5" s="19">
        <v>82</v>
      </c>
      <c r="D5" s="39">
        <v>28.672599999999999</v>
      </c>
      <c r="E5" s="87">
        <v>28.672799999999999</v>
      </c>
      <c r="F5" s="27">
        <f t="shared" ref="F5:F16" si="4">D5-E5</f>
        <v>-1.9999999999953388E-4</v>
      </c>
      <c r="G5" s="28">
        <f t="shared" ref="G5:G16" si="5">(D5+E5)/2</f>
        <v>28.672699999999999</v>
      </c>
      <c r="H5" s="25">
        <v>28.7197</v>
      </c>
      <c r="I5" s="25">
        <v>28.7196</v>
      </c>
      <c r="J5" s="61">
        <f t="shared" si="0"/>
        <v>9.9999999999766942E-5</v>
      </c>
      <c r="K5" s="28">
        <f t="shared" si="1"/>
        <v>28.719650000000001</v>
      </c>
      <c r="L5" s="27">
        <v>28.7103</v>
      </c>
      <c r="M5" s="30">
        <v>28.709900000000001</v>
      </c>
      <c r="N5" s="61">
        <f t="shared" ref="N5:N33" si="6">L5-M5</f>
        <v>3.9999999999906777E-4</v>
      </c>
      <c r="O5" s="28">
        <f t="shared" ref="O5:O33" si="7">(L5+M5)/2</f>
        <v>28.710100000000001</v>
      </c>
      <c r="P5" s="60">
        <f t="shared" si="2"/>
        <v>4.695000000000249E-2</v>
      </c>
      <c r="Q5" s="60">
        <f t="shared" si="3"/>
        <v>3.7400000000001654E-2</v>
      </c>
      <c r="R5" s="60">
        <f t="shared" ref="R5:R33" si="8">P5-Q5</f>
        <v>9.5500000000008356E-3</v>
      </c>
    </row>
    <row r="6" spans="1:18" x14ac:dyDescent="0.25">
      <c r="B6">
        <v>63</v>
      </c>
      <c r="C6" s="19">
        <v>83</v>
      </c>
      <c r="D6" s="39">
        <v>29.666499999999999</v>
      </c>
      <c r="E6" s="87">
        <v>29.666</v>
      </c>
      <c r="F6" s="27">
        <f t="shared" si="4"/>
        <v>4.9999999999883471E-4</v>
      </c>
      <c r="G6" s="28">
        <f t="shared" si="5"/>
        <v>29.666249999999998</v>
      </c>
      <c r="H6" s="25">
        <v>29.805700000000002</v>
      </c>
      <c r="I6" s="25">
        <v>29.805800000000001</v>
      </c>
      <c r="J6" s="27">
        <f t="shared" si="0"/>
        <v>-9.9999999999766942E-5</v>
      </c>
      <c r="K6" s="28">
        <f t="shared" si="1"/>
        <v>29.805750000000003</v>
      </c>
      <c r="L6" s="27">
        <v>29.792999999999999</v>
      </c>
      <c r="M6" s="30">
        <v>29.7925</v>
      </c>
      <c r="N6" s="61">
        <f t="shared" si="6"/>
        <v>4.9999999999883471E-4</v>
      </c>
      <c r="O6" s="28">
        <f t="shared" si="7"/>
        <v>29.792749999999998</v>
      </c>
      <c r="P6" s="60">
        <f t="shared" si="2"/>
        <v>0.13950000000000529</v>
      </c>
      <c r="Q6" s="60">
        <f t="shared" si="3"/>
        <v>0.12650000000000006</v>
      </c>
      <c r="R6" s="60">
        <f t="shared" si="8"/>
        <v>1.300000000000523E-2</v>
      </c>
    </row>
    <row r="7" spans="1:18" x14ac:dyDescent="0.25">
      <c r="A7" t="s">
        <v>125</v>
      </c>
      <c r="B7">
        <v>850</v>
      </c>
      <c r="C7" s="19">
        <v>84</v>
      </c>
      <c r="D7" s="39">
        <v>30.974599999999999</v>
      </c>
      <c r="E7" s="87">
        <v>30.975100000000001</v>
      </c>
      <c r="F7" s="27">
        <f t="shared" si="4"/>
        <v>-5.0000000000238742E-4</v>
      </c>
      <c r="G7" s="28">
        <f t="shared" si="5"/>
        <v>30.97485</v>
      </c>
      <c r="H7" s="25">
        <v>30.9939</v>
      </c>
      <c r="I7" s="25">
        <v>30.994399999999999</v>
      </c>
      <c r="J7" s="61">
        <f t="shared" si="0"/>
        <v>-4.9999999999883471E-4</v>
      </c>
      <c r="K7" s="28">
        <f t="shared" si="1"/>
        <v>30.994149999999998</v>
      </c>
      <c r="L7" s="27">
        <v>30.994299999999999</v>
      </c>
      <c r="M7" s="30">
        <v>30.9938</v>
      </c>
      <c r="N7" s="61">
        <f t="shared" si="6"/>
        <v>4.9999999999883471E-4</v>
      </c>
      <c r="O7" s="28">
        <f t="shared" si="7"/>
        <v>30.994050000000001</v>
      </c>
      <c r="P7" s="60">
        <f t="shared" si="2"/>
        <v>1.9299999999997652E-2</v>
      </c>
      <c r="Q7" s="60">
        <f t="shared" si="3"/>
        <v>1.9200000000001438E-2</v>
      </c>
      <c r="R7" s="60">
        <f t="shared" si="8"/>
        <v>9.9999999996214228E-5</v>
      </c>
    </row>
    <row r="8" spans="1:18" x14ac:dyDescent="0.25">
      <c r="B8">
        <v>90</v>
      </c>
      <c r="C8" s="19">
        <v>85</v>
      </c>
      <c r="D8" s="39">
        <v>28.4117</v>
      </c>
      <c r="E8" s="87">
        <v>28.412099999999999</v>
      </c>
      <c r="F8" s="27">
        <f t="shared" si="4"/>
        <v>-3.9999999999906777E-4</v>
      </c>
      <c r="G8" s="28">
        <f t="shared" si="5"/>
        <v>28.411899999999999</v>
      </c>
      <c r="H8" s="25">
        <v>28.4694</v>
      </c>
      <c r="I8" s="25">
        <v>28.469899999999999</v>
      </c>
      <c r="J8" s="61">
        <f t="shared" si="0"/>
        <v>-4.9999999999883471E-4</v>
      </c>
      <c r="K8" s="28">
        <f t="shared" si="1"/>
        <v>28.469650000000001</v>
      </c>
      <c r="L8" s="27">
        <v>28.457999999999998</v>
      </c>
      <c r="M8" s="30">
        <v>28.457599999999999</v>
      </c>
      <c r="N8" s="61">
        <f t="shared" si="6"/>
        <v>3.9999999999906777E-4</v>
      </c>
      <c r="O8" s="28">
        <f t="shared" si="7"/>
        <v>28.457799999999999</v>
      </c>
      <c r="P8" s="60">
        <f t="shared" si="2"/>
        <v>5.7750000000002188E-2</v>
      </c>
      <c r="Q8" s="60">
        <f t="shared" si="3"/>
        <v>4.5899999999999608E-2</v>
      </c>
      <c r="R8" s="60">
        <f t="shared" si="8"/>
        <v>1.1850000000002581E-2</v>
      </c>
    </row>
    <row r="9" spans="1:18" x14ac:dyDescent="0.25">
      <c r="B9">
        <v>63</v>
      </c>
      <c r="C9" s="19">
        <v>86</v>
      </c>
      <c r="D9" s="39">
        <v>30.052900000000001</v>
      </c>
      <c r="E9" s="87">
        <v>30.052700000000002</v>
      </c>
      <c r="F9" s="27">
        <f t="shared" si="4"/>
        <v>1.9999999999953388E-4</v>
      </c>
      <c r="G9" s="28">
        <f t="shared" si="5"/>
        <v>30.052800000000001</v>
      </c>
      <c r="H9" s="25">
        <v>30.268599999999999</v>
      </c>
      <c r="I9" s="25">
        <v>30.2682</v>
      </c>
      <c r="J9" s="61">
        <f t="shared" si="0"/>
        <v>3.9999999999906777E-4</v>
      </c>
      <c r="K9" s="28">
        <f t="shared" si="1"/>
        <v>30.2684</v>
      </c>
      <c r="L9" s="27">
        <v>30.250299999999999</v>
      </c>
      <c r="M9" s="30">
        <v>30.2498</v>
      </c>
      <c r="N9" s="61">
        <f t="shared" si="6"/>
        <v>4.9999999999883471E-4</v>
      </c>
      <c r="O9" s="28">
        <f t="shared" si="7"/>
        <v>30.250050000000002</v>
      </c>
      <c r="P9" s="60">
        <f t="shared" si="2"/>
        <v>0.21559999999999846</v>
      </c>
      <c r="Q9" s="60">
        <f t="shared" si="3"/>
        <v>0.19725000000000037</v>
      </c>
      <c r="R9" s="60">
        <f t="shared" si="8"/>
        <v>1.834999999999809E-2</v>
      </c>
    </row>
    <row r="10" spans="1:18" x14ac:dyDescent="0.25">
      <c r="A10" t="s">
        <v>126</v>
      </c>
      <c r="B10">
        <v>850</v>
      </c>
      <c r="C10" s="19">
        <v>87</v>
      </c>
      <c r="D10" s="39">
        <v>28.986999999999998</v>
      </c>
      <c r="E10" s="87">
        <v>28.986699999999999</v>
      </c>
      <c r="F10" s="27">
        <f t="shared" si="4"/>
        <v>2.9999999999930083E-4</v>
      </c>
      <c r="G10" s="28">
        <f t="shared" si="5"/>
        <v>28.986849999999997</v>
      </c>
      <c r="H10" s="25">
        <v>28.988299999999999</v>
      </c>
      <c r="I10" s="25">
        <v>28.988399999999999</v>
      </c>
      <c r="J10" s="27">
        <f t="shared" si="0"/>
        <v>-9.9999999999766942E-5</v>
      </c>
      <c r="K10" s="28">
        <f t="shared" si="1"/>
        <v>28.988349999999997</v>
      </c>
      <c r="L10" s="27">
        <v>28.988399999999999</v>
      </c>
      <c r="M10" s="30">
        <v>28.9879</v>
      </c>
      <c r="N10" s="61">
        <f t="shared" si="6"/>
        <v>4.9999999999883471E-4</v>
      </c>
      <c r="O10" s="28">
        <f t="shared" si="7"/>
        <v>28.988149999999997</v>
      </c>
      <c r="P10" s="60">
        <f t="shared" si="2"/>
        <v>1.5000000000000568E-3</v>
      </c>
      <c r="Q10" s="60">
        <f t="shared" si="3"/>
        <v>1.300000000000523E-3</v>
      </c>
      <c r="R10" s="60">
        <f t="shared" si="8"/>
        <v>1.9999999999953388E-4</v>
      </c>
    </row>
    <row r="11" spans="1:18" x14ac:dyDescent="0.25">
      <c r="B11">
        <v>90</v>
      </c>
      <c r="C11" s="19">
        <v>88</v>
      </c>
      <c r="D11" s="39">
        <v>28.564499999999999</v>
      </c>
      <c r="E11" s="87">
        <v>28.5642</v>
      </c>
      <c r="F11" s="27">
        <f t="shared" si="4"/>
        <v>2.9999999999930083E-4</v>
      </c>
      <c r="G11" s="28">
        <f t="shared" si="5"/>
        <v>28.564349999999997</v>
      </c>
      <c r="H11" s="25">
        <v>28.660399999999999</v>
      </c>
      <c r="I11" s="25">
        <v>28.660799999999998</v>
      </c>
      <c r="J11" s="61">
        <f t="shared" si="0"/>
        <v>-3.9999999999906777E-4</v>
      </c>
      <c r="K11" s="28">
        <f t="shared" si="1"/>
        <v>28.660599999999999</v>
      </c>
      <c r="L11" s="27">
        <v>28.643799999999999</v>
      </c>
      <c r="M11" s="30">
        <v>28.6434</v>
      </c>
      <c r="N11" s="61">
        <f t="shared" si="6"/>
        <v>3.9999999999906777E-4</v>
      </c>
      <c r="O11" s="28">
        <f t="shared" si="7"/>
        <v>28.643599999999999</v>
      </c>
      <c r="P11" s="60">
        <f t="shared" si="2"/>
        <v>9.6250000000001279E-2</v>
      </c>
      <c r="Q11" s="60">
        <f t="shared" si="3"/>
        <v>7.9250000000001819E-2</v>
      </c>
      <c r="R11" s="60">
        <f t="shared" si="8"/>
        <v>1.699999999999946E-2</v>
      </c>
    </row>
    <row r="12" spans="1:18" x14ac:dyDescent="0.25">
      <c r="B12">
        <v>63</v>
      </c>
      <c r="C12" s="19">
        <v>89</v>
      </c>
      <c r="D12" s="39">
        <v>29.066099999999999</v>
      </c>
      <c r="E12" s="87">
        <v>29.066400000000002</v>
      </c>
      <c r="F12" s="27">
        <f t="shared" si="4"/>
        <v>-3.0000000000285354E-4</v>
      </c>
      <c r="G12" s="28">
        <f t="shared" si="5"/>
        <v>29.06625</v>
      </c>
      <c r="H12" s="25">
        <v>29.286000000000001</v>
      </c>
      <c r="I12" s="25">
        <v>29.286200000000001</v>
      </c>
      <c r="J12" s="61">
        <f t="shared" si="0"/>
        <v>-1.9999999999953388E-4</v>
      </c>
      <c r="K12" s="28">
        <f t="shared" si="1"/>
        <v>29.286100000000001</v>
      </c>
      <c r="L12" s="27">
        <v>29.269100000000002</v>
      </c>
      <c r="M12" s="30">
        <v>29.268799999999999</v>
      </c>
      <c r="N12" s="61">
        <f t="shared" si="6"/>
        <v>3.0000000000285354E-4</v>
      </c>
      <c r="O12" s="28">
        <f t="shared" si="7"/>
        <v>29.26895</v>
      </c>
      <c r="P12" s="60">
        <f t="shared" si="2"/>
        <v>0.21985000000000099</v>
      </c>
      <c r="Q12" s="60">
        <f t="shared" si="3"/>
        <v>0.2027000000000001</v>
      </c>
      <c r="R12" s="60">
        <f t="shared" si="8"/>
        <v>1.7150000000000887E-2</v>
      </c>
    </row>
    <row r="13" spans="1:18" x14ac:dyDescent="0.25">
      <c r="A13" t="s">
        <v>127</v>
      </c>
      <c r="B13">
        <v>850</v>
      </c>
      <c r="C13" s="19">
        <v>90</v>
      </c>
      <c r="D13" s="39">
        <v>31.118600000000001</v>
      </c>
      <c r="E13" s="87">
        <v>31.118099999999998</v>
      </c>
      <c r="F13" s="27">
        <f t="shared" si="4"/>
        <v>5.0000000000238742E-4</v>
      </c>
      <c r="G13" s="28">
        <f t="shared" si="5"/>
        <v>31.11835</v>
      </c>
      <c r="H13" s="25">
        <v>31.121400000000001</v>
      </c>
      <c r="I13" s="25">
        <v>31.121400000000001</v>
      </c>
      <c r="J13" s="61">
        <f t="shared" si="0"/>
        <v>0</v>
      </c>
      <c r="K13" s="28">
        <f t="shared" si="1"/>
        <v>31.121400000000001</v>
      </c>
      <c r="L13" s="27">
        <v>31.121300000000002</v>
      </c>
      <c r="M13" s="30">
        <v>31.120799999999999</v>
      </c>
      <c r="N13" s="61">
        <f t="shared" si="6"/>
        <v>5.0000000000238742E-4</v>
      </c>
      <c r="O13" s="28">
        <f t="shared" si="7"/>
        <v>31.12105</v>
      </c>
      <c r="P13" s="60">
        <f t="shared" si="2"/>
        <v>3.0500000000017735E-3</v>
      </c>
      <c r="Q13" s="60">
        <f t="shared" si="3"/>
        <v>2.7000000000008129E-3</v>
      </c>
      <c r="R13" s="60">
        <f t="shared" si="8"/>
        <v>3.5000000000096065E-4</v>
      </c>
    </row>
    <row r="14" spans="1:18" x14ac:dyDescent="0.25">
      <c r="B14">
        <v>90</v>
      </c>
      <c r="C14" s="19">
        <v>91</v>
      </c>
      <c r="D14" s="39">
        <v>31.5806</v>
      </c>
      <c r="E14" s="87">
        <v>31.580500000000001</v>
      </c>
      <c r="F14" s="27">
        <f t="shared" si="4"/>
        <v>9.9999999999766942E-5</v>
      </c>
      <c r="G14" s="28">
        <f t="shared" si="5"/>
        <v>31.580550000000002</v>
      </c>
      <c r="H14" s="25">
        <v>31.659300000000002</v>
      </c>
      <c r="I14" s="25">
        <v>31.659300000000002</v>
      </c>
      <c r="J14" s="61">
        <f t="shared" si="0"/>
        <v>0</v>
      </c>
      <c r="K14" s="28">
        <f t="shared" si="1"/>
        <v>31.659300000000002</v>
      </c>
      <c r="L14" s="27">
        <v>31.645499999999998</v>
      </c>
      <c r="M14" s="30">
        <v>31.645</v>
      </c>
      <c r="N14" s="61">
        <f t="shared" si="6"/>
        <v>4.9999999999883471E-4</v>
      </c>
      <c r="O14" s="28">
        <f t="shared" si="7"/>
        <v>31.645249999999997</v>
      </c>
      <c r="P14" s="60">
        <f t="shared" si="2"/>
        <v>7.8749999999999432E-2</v>
      </c>
      <c r="Q14" s="60">
        <f t="shared" si="3"/>
        <v>6.4699999999994873E-2</v>
      </c>
      <c r="R14" s="60">
        <f t="shared" si="8"/>
        <v>1.4050000000004559E-2</v>
      </c>
    </row>
    <row r="15" spans="1:18" x14ac:dyDescent="0.25">
      <c r="B15">
        <v>63</v>
      </c>
      <c r="C15" s="19">
        <v>92</v>
      </c>
      <c r="D15" s="39">
        <v>29.0047</v>
      </c>
      <c r="E15" s="87">
        <v>29.0044</v>
      </c>
      <c r="F15" s="27">
        <f t="shared" si="4"/>
        <v>2.9999999999930083E-4</v>
      </c>
      <c r="G15" s="28">
        <f t="shared" si="5"/>
        <v>29.004550000000002</v>
      </c>
      <c r="H15" s="25">
        <v>29.227900000000002</v>
      </c>
      <c r="I15" s="25">
        <v>29.228200000000001</v>
      </c>
      <c r="J15" s="61">
        <f t="shared" si="0"/>
        <v>-2.9999999999930083E-4</v>
      </c>
      <c r="K15" s="28">
        <f t="shared" si="1"/>
        <v>29.228050000000003</v>
      </c>
      <c r="L15" s="27">
        <v>29.2074</v>
      </c>
      <c r="M15" s="30">
        <v>29.206900000000001</v>
      </c>
      <c r="N15" s="61">
        <f t="shared" si="6"/>
        <v>4.9999999999883471E-4</v>
      </c>
      <c r="O15" s="28">
        <f t="shared" si="7"/>
        <v>29.207149999999999</v>
      </c>
      <c r="P15" s="60">
        <f t="shared" si="2"/>
        <v>0.22350000000000136</v>
      </c>
      <c r="Q15" s="60">
        <f t="shared" si="3"/>
        <v>0.20259999999999678</v>
      </c>
      <c r="R15" s="60">
        <f t="shared" si="8"/>
        <v>2.0900000000004582E-2</v>
      </c>
    </row>
    <row r="16" spans="1:18" x14ac:dyDescent="0.25">
      <c r="A16" t="s">
        <v>128</v>
      </c>
      <c r="B16">
        <v>850</v>
      </c>
      <c r="D16" s="39"/>
      <c r="E16" s="87"/>
      <c r="F16" s="27">
        <f t="shared" si="4"/>
        <v>0</v>
      </c>
      <c r="G16" s="28">
        <f t="shared" si="5"/>
        <v>0</v>
      </c>
      <c r="H16" s="25"/>
      <c r="I16" s="25"/>
      <c r="J16" s="61">
        <f t="shared" si="0"/>
        <v>0</v>
      </c>
      <c r="K16" s="28">
        <f t="shared" si="1"/>
        <v>0</v>
      </c>
      <c r="L16" s="27"/>
      <c r="M16" s="25"/>
      <c r="N16" s="61">
        <f t="shared" si="6"/>
        <v>0</v>
      </c>
      <c r="O16" s="28">
        <f t="shared" si="7"/>
        <v>0</v>
      </c>
      <c r="P16" s="70">
        <f t="shared" si="2"/>
        <v>0</v>
      </c>
      <c r="Q16" s="60">
        <f t="shared" ref="Q16:Q33" si="9">O16-G17</f>
        <v>-29.003450000000001</v>
      </c>
      <c r="R16" s="60">
        <f t="shared" si="8"/>
        <v>29.003450000000001</v>
      </c>
    </row>
    <row r="17" spans="1:18" x14ac:dyDescent="0.25">
      <c r="B17">
        <v>90</v>
      </c>
      <c r="C17" s="19">
        <v>93</v>
      </c>
      <c r="D17" s="39">
        <v>29.003399999999999</v>
      </c>
      <c r="E17" s="87">
        <v>29.003499999999999</v>
      </c>
      <c r="F17" s="27">
        <f t="shared" ref="F17:F33" si="10">D17-E17</f>
        <v>-9.9999999999766942E-5</v>
      </c>
      <c r="G17" s="28">
        <f t="shared" ref="G17:G33" si="11">(D17+E17)/2</f>
        <v>29.003450000000001</v>
      </c>
      <c r="H17" s="25">
        <v>29.065899999999999</v>
      </c>
      <c r="I17" s="25">
        <v>29.065799999999999</v>
      </c>
      <c r="J17" s="61">
        <f t="shared" si="0"/>
        <v>9.9999999999766942E-5</v>
      </c>
      <c r="K17" s="28">
        <f t="shared" si="1"/>
        <v>29.065849999999998</v>
      </c>
      <c r="L17" s="27">
        <v>29.0535</v>
      </c>
      <c r="M17" s="30">
        <v>29.053100000000001</v>
      </c>
      <c r="N17" s="61">
        <f t="shared" si="6"/>
        <v>3.9999999999906777E-4</v>
      </c>
      <c r="O17" s="28">
        <f t="shared" si="7"/>
        <v>29.0533</v>
      </c>
      <c r="P17" s="60">
        <f t="shared" ref="P17:P33" si="12">K17-G17</f>
        <v>6.239999999999668E-2</v>
      </c>
      <c r="Q17" s="60">
        <f t="shared" si="9"/>
        <v>0.88830000000000098</v>
      </c>
      <c r="R17" s="60">
        <f t="shared" si="8"/>
        <v>-0.8259000000000043</v>
      </c>
    </row>
    <row r="18" spans="1:18" x14ac:dyDescent="0.25">
      <c r="B18">
        <v>63</v>
      </c>
      <c r="C18" s="19">
        <v>94</v>
      </c>
      <c r="D18" s="39">
        <v>28.165099999999999</v>
      </c>
      <c r="E18" s="87">
        <v>28.164899999999999</v>
      </c>
      <c r="F18" s="27">
        <f t="shared" si="10"/>
        <v>1.9999999999953388E-4</v>
      </c>
      <c r="G18" s="28">
        <f t="shared" si="11"/>
        <v>28.164999999999999</v>
      </c>
      <c r="H18" s="25">
        <v>28.324200000000001</v>
      </c>
      <c r="I18" s="25">
        <v>28.323699999999999</v>
      </c>
      <c r="J18" s="61">
        <f t="shared" si="0"/>
        <v>5.0000000000238742E-4</v>
      </c>
      <c r="K18" s="28">
        <f t="shared" si="1"/>
        <v>28.32395</v>
      </c>
      <c r="L18" s="27">
        <v>28.308700000000002</v>
      </c>
      <c r="M18" s="30">
        <v>28.308199999999999</v>
      </c>
      <c r="N18" s="61">
        <f t="shared" si="6"/>
        <v>5.0000000000238742E-4</v>
      </c>
      <c r="O18" s="28">
        <f t="shared" si="7"/>
        <v>28.308450000000001</v>
      </c>
      <c r="P18" s="60">
        <f t="shared" si="12"/>
        <v>0.15895000000000081</v>
      </c>
      <c r="Q18" s="60">
        <f t="shared" si="9"/>
        <v>-1.6435999999999993</v>
      </c>
      <c r="R18" s="60">
        <f t="shared" si="8"/>
        <v>1.8025500000000001</v>
      </c>
    </row>
    <row r="19" spans="1:18" x14ac:dyDescent="0.25">
      <c r="A19" t="s">
        <v>129</v>
      </c>
      <c r="B19">
        <v>850</v>
      </c>
      <c r="C19" s="19">
        <v>95</v>
      </c>
      <c r="D19" s="39">
        <v>29.952100000000002</v>
      </c>
      <c r="E19" s="87">
        <v>29.952000000000002</v>
      </c>
      <c r="F19" s="27">
        <f t="shared" si="10"/>
        <v>9.9999999999766942E-5</v>
      </c>
      <c r="G19" s="28">
        <f t="shared" si="11"/>
        <v>29.95205</v>
      </c>
      <c r="H19" s="25">
        <v>29.972899999999999</v>
      </c>
      <c r="I19" s="25">
        <v>29.9724</v>
      </c>
      <c r="J19" s="61">
        <f t="shared" si="0"/>
        <v>4.9999999999883471E-4</v>
      </c>
      <c r="K19" s="28">
        <f t="shared" si="1"/>
        <v>29.972650000000002</v>
      </c>
      <c r="L19" s="27">
        <v>29.971800000000002</v>
      </c>
      <c r="M19" s="30">
        <v>29.971299999999999</v>
      </c>
      <c r="N19" s="27">
        <f t="shared" si="6"/>
        <v>5.0000000000238742E-4</v>
      </c>
      <c r="O19" s="28">
        <f t="shared" si="7"/>
        <v>29.971550000000001</v>
      </c>
      <c r="P19" s="70">
        <f t="shared" si="12"/>
        <v>2.0600000000001728E-2</v>
      </c>
      <c r="Q19" s="60">
        <f t="shared" si="9"/>
        <v>-0.23850000000000193</v>
      </c>
      <c r="R19" s="60">
        <f t="shared" si="8"/>
        <v>0.25910000000000366</v>
      </c>
    </row>
    <row r="20" spans="1:18" x14ac:dyDescent="0.25">
      <c r="B20">
        <v>90</v>
      </c>
      <c r="C20" s="19">
        <v>96</v>
      </c>
      <c r="D20" s="57">
        <v>30.209800000000001</v>
      </c>
      <c r="E20" s="88">
        <v>30.2103</v>
      </c>
      <c r="F20" s="27">
        <f t="shared" si="10"/>
        <v>-4.9999999999883471E-4</v>
      </c>
      <c r="G20" s="28">
        <f t="shared" si="11"/>
        <v>30.210050000000003</v>
      </c>
      <c r="H20" s="25">
        <v>30.287600000000001</v>
      </c>
      <c r="I20" s="25">
        <v>30.287800000000001</v>
      </c>
      <c r="J20" s="61">
        <f t="shared" si="0"/>
        <v>-1.9999999999953388E-4</v>
      </c>
      <c r="K20" s="28">
        <f t="shared" si="1"/>
        <v>30.287700000000001</v>
      </c>
      <c r="L20" s="27">
        <v>30.274100000000001</v>
      </c>
      <c r="M20" s="30">
        <v>30.273800000000001</v>
      </c>
      <c r="N20" s="61">
        <f t="shared" si="6"/>
        <v>2.9999999999930083E-4</v>
      </c>
      <c r="O20" s="28">
        <f t="shared" si="7"/>
        <v>30.273949999999999</v>
      </c>
      <c r="P20" s="60">
        <f t="shared" si="12"/>
        <v>7.7649999999998442E-2</v>
      </c>
      <c r="Q20" s="60">
        <f t="shared" si="9"/>
        <v>1.3856499999999983</v>
      </c>
      <c r="R20" s="60">
        <f t="shared" si="8"/>
        <v>-1.3079999999999998</v>
      </c>
    </row>
    <row r="21" spans="1:18" x14ac:dyDescent="0.25">
      <c r="B21">
        <v>63</v>
      </c>
      <c r="C21" s="19">
        <v>97</v>
      </c>
      <c r="D21" s="57">
        <v>28.888100000000001</v>
      </c>
      <c r="E21" s="88">
        <v>28.888500000000001</v>
      </c>
      <c r="F21" s="27">
        <f t="shared" si="10"/>
        <v>-3.9999999999906777E-4</v>
      </c>
      <c r="G21" s="28">
        <f t="shared" si="11"/>
        <v>28.888300000000001</v>
      </c>
      <c r="H21" s="25">
        <v>29.107900000000001</v>
      </c>
      <c r="I21" s="25">
        <v>29.107900000000001</v>
      </c>
      <c r="J21" s="61">
        <f t="shared" si="0"/>
        <v>0</v>
      </c>
      <c r="K21" s="28">
        <f t="shared" si="1"/>
        <v>29.107900000000001</v>
      </c>
      <c r="L21" s="27">
        <v>29.0868</v>
      </c>
      <c r="M21" s="30">
        <v>29.086300000000001</v>
      </c>
      <c r="N21" s="27">
        <f t="shared" si="6"/>
        <v>4.9999999999883471E-4</v>
      </c>
      <c r="O21" s="28">
        <f t="shared" si="7"/>
        <v>29.086550000000003</v>
      </c>
      <c r="P21" s="60">
        <f t="shared" si="12"/>
        <v>0.2195999999999998</v>
      </c>
      <c r="Q21" s="60">
        <f t="shared" si="9"/>
        <v>-5.2999999999997272E-2</v>
      </c>
      <c r="R21" s="60">
        <f t="shared" si="8"/>
        <v>0.27259999999999707</v>
      </c>
    </row>
    <row r="22" spans="1:18" x14ac:dyDescent="0.25">
      <c r="A22" t="s">
        <v>130</v>
      </c>
      <c r="B22">
        <v>850</v>
      </c>
      <c r="C22" s="19">
        <v>98</v>
      </c>
      <c r="D22" s="57">
        <v>29.139600000000002</v>
      </c>
      <c r="E22" s="88">
        <v>29.139500000000002</v>
      </c>
      <c r="F22" s="27">
        <f t="shared" si="10"/>
        <v>9.9999999999766942E-5</v>
      </c>
      <c r="G22" s="28">
        <f t="shared" si="11"/>
        <v>29.13955</v>
      </c>
      <c r="H22" s="25">
        <v>29.150500000000001</v>
      </c>
      <c r="I22" s="25">
        <v>29.150400000000001</v>
      </c>
      <c r="J22" s="61">
        <f t="shared" si="0"/>
        <v>9.9999999999766942E-5</v>
      </c>
      <c r="K22" s="28">
        <f t="shared" si="1"/>
        <v>29.150449999999999</v>
      </c>
      <c r="L22" s="27">
        <v>29.149899999999999</v>
      </c>
      <c r="M22" s="30">
        <v>29.149899999999999</v>
      </c>
      <c r="N22" s="27">
        <f t="shared" si="6"/>
        <v>0</v>
      </c>
      <c r="O22" s="28">
        <f t="shared" si="7"/>
        <v>29.149899999999999</v>
      </c>
      <c r="P22" s="70">
        <f t="shared" si="12"/>
        <v>1.0899999999999466E-2</v>
      </c>
      <c r="Q22" s="60">
        <f t="shared" si="9"/>
        <v>0.22684999999999889</v>
      </c>
      <c r="R22" s="60">
        <f t="shared" si="8"/>
        <v>-0.21594999999999942</v>
      </c>
    </row>
    <row r="23" spans="1:18" x14ac:dyDescent="0.25">
      <c r="B23">
        <v>90</v>
      </c>
      <c r="C23" s="19">
        <v>99</v>
      </c>
      <c r="D23" s="57">
        <v>28.922799999999999</v>
      </c>
      <c r="E23" s="88">
        <v>28.923300000000001</v>
      </c>
      <c r="F23" s="27">
        <f t="shared" si="10"/>
        <v>-5.0000000000238742E-4</v>
      </c>
      <c r="G23" s="28">
        <f t="shared" si="11"/>
        <v>28.92305</v>
      </c>
      <c r="H23" s="25">
        <v>29.055299999999999</v>
      </c>
      <c r="I23" s="25">
        <v>29.055099999999999</v>
      </c>
      <c r="J23" s="61">
        <f t="shared" si="0"/>
        <v>1.9999999999953388E-4</v>
      </c>
      <c r="K23" s="28">
        <f t="shared" si="1"/>
        <v>29.055199999999999</v>
      </c>
      <c r="L23" s="27">
        <v>29.037700000000001</v>
      </c>
      <c r="M23" s="30">
        <v>29.037199999999999</v>
      </c>
      <c r="N23" s="61">
        <f t="shared" si="6"/>
        <v>5.0000000000238742E-4</v>
      </c>
      <c r="O23" s="28">
        <f t="shared" si="7"/>
        <v>29.03745</v>
      </c>
      <c r="P23" s="60">
        <f t="shared" si="12"/>
        <v>0.13214999999999932</v>
      </c>
      <c r="Q23" s="60">
        <f t="shared" si="9"/>
        <v>-0.52544999999999931</v>
      </c>
      <c r="R23" s="60">
        <f t="shared" si="8"/>
        <v>0.65759999999999863</v>
      </c>
    </row>
    <row r="24" spans="1:18" x14ac:dyDescent="0.25">
      <c r="B24">
        <v>63</v>
      </c>
      <c r="C24" s="19">
        <v>100</v>
      </c>
      <c r="D24" s="57">
        <v>29.562799999999999</v>
      </c>
      <c r="E24" s="88">
        <v>29.562999999999999</v>
      </c>
      <c r="F24" s="27">
        <f t="shared" si="10"/>
        <v>-1.9999999999953388E-4</v>
      </c>
      <c r="G24" s="28">
        <f t="shared" si="11"/>
        <v>29.562899999999999</v>
      </c>
      <c r="H24" s="25">
        <v>29.9026</v>
      </c>
      <c r="I24" s="25">
        <v>29.902799999999999</v>
      </c>
      <c r="J24" s="61">
        <f t="shared" si="0"/>
        <v>-1.9999999999953388E-4</v>
      </c>
      <c r="K24" s="28">
        <f t="shared" si="1"/>
        <v>29.902699999999999</v>
      </c>
      <c r="L24" s="27">
        <v>29.872199999999999</v>
      </c>
      <c r="M24" s="30">
        <v>29.8718</v>
      </c>
      <c r="N24" s="61">
        <f t="shared" si="6"/>
        <v>3.9999999999906777E-4</v>
      </c>
      <c r="O24" s="28">
        <f t="shared" si="7"/>
        <v>29.872</v>
      </c>
      <c r="P24" s="60">
        <f t="shared" si="12"/>
        <v>0.33980000000000032</v>
      </c>
      <c r="Q24" s="60">
        <f t="shared" si="9"/>
        <v>1.0787499999999994</v>
      </c>
      <c r="R24" s="60">
        <f t="shared" si="8"/>
        <v>-0.73894999999999911</v>
      </c>
    </row>
    <row r="25" spans="1:18" x14ac:dyDescent="0.25">
      <c r="A25" t="s">
        <v>131</v>
      </c>
      <c r="B25">
        <v>850</v>
      </c>
      <c r="C25" s="19">
        <v>101</v>
      </c>
      <c r="D25" s="57">
        <v>28.793099999999999</v>
      </c>
      <c r="E25" s="88">
        <v>28.793399999999998</v>
      </c>
      <c r="F25" s="27">
        <f t="shared" si="10"/>
        <v>-2.9999999999930083E-4</v>
      </c>
      <c r="G25" s="28">
        <f t="shared" si="11"/>
        <v>28.79325</v>
      </c>
      <c r="H25" s="25">
        <v>28.794799999999999</v>
      </c>
      <c r="I25" s="25">
        <v>28.794799999999999</v>
      </c>
      <c r="J25" s="61">
        <f t="shared" si="0"/>
        <v>0</v>
      </c>
      <c r="K25" s="28">
        <f t="shared" si="1"/>
        <v>28.794799999999999</v>
      </c>
      <c r="L25" s="27">
        <v>28.794699999999999</v>
      </c>
      <c r="M25" s="30">
        <v>28.794599999999999</v>
      </c>
      <c r="N25" s="27">
        <f t="shared" si="6"/>
        <v>9.9999999999766942E-5</v>
      </c>
      <c r="O25" s="28">
        <f t="shared" si="7"/>
        <v>28.794649999999997</v>
      </c>
      <c r="P25" s="70">
        <f t="shared" si="12"/>
        <v>1.549999999998164E-3</v>
      </c>
      <c r="Q25" s="60">
        <f t="shared" si="9"/>
        <v>-0.19095000000000439</v>
      </c>
      <c r="R25" s="60">
        <f t="shared" si="8"/>
        <v>0.19250000000000256</v>
      </c>
    </row>
    <row r="26" spans="1:18" x14ac:dyDescent="0.25">
      <c r="B26">
        <v>90</v>
      </c>
      <c r="C26" s="19">
        <v>102</v>
      </c>
      <c r="D26" s="57">
        <v>28.985600000000002</v>
      </c>
      <c r="E26" s="88">
        <v>28.985600000000002</v>
      </c>
      <c r="F26" s="27">
        <f t="shared" si="10"/>
        <v>0</v>
      </c>
      <c r="G26" s="28">
        <f t="shared" si="11"/>
        <v>28.985600000000002</v>
      </c>
      <c r="H26" s="30">
        <v>29.102799999999998</v>
      </c>
      <c r="I26" s="30">
        <v>29.1023</v>
      </c>
      <c r="J26" s="61">
        <f t="shared" si="0"/>
        <v>4.9999999999883471E-4</v>
      </c>
      <c r="K26" s="28">
        <f t="shared" si="1"/>
        <v>29.102550000000001</v>
      </c>
      <c r="L26" s="27">
        <v>29.082799999999999</v>
      </c>
      <c r="M26" s="30">
        <v>29.0825</v>
      </c>
      <c r="N26" s="27">
        <f t="shared" si="6"/>
        <v>2.9999999999930083E-4</v>
      </c>
      <c r="O26" s="28">
        <f t="shared" si="7"/>
        <v>29.082650000000001</v>
      </c>
      <c r="P26" s="60">
        <f t="shared" si="12"/>
        <v>0.11694999999999922</v>
      </c>
      <c r="Q26" s="60">
        <f t="shared" si="9"/>
        <v>0.23460000000000036</v>
      </c>
      <c r="R26" s="60">
        <f t="shared" si="8"/>
        <v>-0.11765000000000114</v>
      </c>
    </row>
    <row r="27" spans="1:18" x14ac:dyDescent="0.25">
      <c r="B27">
        <v>63</v>
      </c>
      <c r="C27" s="19">
        <v>103</v>
      </c>
      <c r="D27" s="57">
        <v>28.847999999999999</v>
      </c>
      <c r="E27" s="88">
        <v>28.848099999999999</v>
      </c>
      <c r="F27" s="27">
        <f t="shared" si="10"/>
        <v>-9.9999999999766942E-5</v>
      </c>
      <c r="G27" s="28">
        <f t="shared" si="11"/>
        <v>28.848050000000001</v>
      </c>
      <c r="H27" s="30">
        <v>29.122900000000001</v>
      </c>
      <c r="I27" s="30">
        <v>29.1234</v>
      </c>
      <c r="J27" s="61">
        <f t="shared" si="0"/>
        <v>-4.9999999999883471E-4</v>
      </c>
      <c r="K27" s="28">
        <f t="shared" si="1"/>
        <v>29.123150000000003</v>
      </c>
      <c r="L27" s="27">
        <v>29.101500000000001</v>
      </c>
      <c r="M27" s="30">
        <v>29.101099999999999</v>
      </c>
      <c r="N27" s="61">
        <f t="shared" si="6"/>
        <v>4.0000000000262048E-4</v>
      </c>
      <c r="O27" s="28">
        <f t="shared" si="7"/>
        <v>29.101300000000002</v>
      </c>
      <c r="P27" s="60">
        <f t="shared" si="12"/>
        <v>0.2751000000000019</v>
      </c>
      <c r="Q27" s="60">
        <f t="shared" si="9"/>
        <v>-0.89869999999999806</v>
      </c>
      <c r="R27" s="60">
        <f t="shared" si="8"/>
        <v>1.1738</v>
      </c>
    </row>
    <row r="28" spans="1:18" x14ac:dyDescent="0.25">
      <c r="A28" t="s">
        <v>132</v>
      </c>
      <c r="B28">
        <v>850</v>
      </c>
      <c r="C28" s="19">
        <v>104</v>
      </c>
      <c r="D28" s="57">
        <v>30.0002</v>
      </c>
      <c r="E28" s="88">
        <v>29.9998</v>
      </c>
      <c r="F28" s="27">
        <f t="shared" si="10"/>
        <v>3.9999999999906777E-4</v>
      </c>
      <c r="G28" s="28">
        <f t="shared" si="11"/>
        <v>30</v>
      </c>
      <c r="H28" s="30">
        <v>30.003299999999999</v>
      </c>
      <c r="I28" s="30">
        <v>30.0029</v>
      </c>
      <c r="J28" s="61">
        <f t="shared" si="0"/>
        <v>3.9999999999906777E-4</v>
      </c>
      <c r="K28" s="28">
        <f t="shared" si="1"/>
        <v>30.0031</v>
      </c>
      <c r="L28" s="27">
        <v>30.002800000000001</v>
      </c>
      <c r="M28" s="30">
        <v>30.002300000000002</v>
      </c>
      <c r="N28" s="61">
        <f t="shared" si="6"/>
        <v>4.9999999999883471E-4</v>
      </c>
      <c r="O28" s="28">
        <f t="shared" si="7"/>
        <v>30.002549999999999</v>
      </c>
      <c r="P28" s="70">
        <f t="shared" si="12"/>
        <v>3.0999999999998806E-3</v>
      </c>
      <c r="Q28" s="60">
        <f t="shared" si="9"/>
        <v>0.50325000000000131</v>
      </c>
      <c r="R28" s="60">
        <f t="shared" si="8"/>
        <v>-0.50015000000000143</v>
      </c>
    </row>
    <row r="29" spans="1:18" x14ac:dyDescent="0.25">
      <c r="B29">
        <v>90</v>
      </c>
      <c r="C29" s="19">
        <v>105</v>
      </c>
      <c r="D29" s="57">
        <v>29.499400000000001</v>
      </c>
      <c r="E29" s="88">
        <v>29.499199999999998</v>
      </c>
      <c r="F29" s="27">
        <f t="shared" si="10"/>
        <v>2.000000000030866E-4</v>
      </c>
      <c r="G29" s="28">
        <f t="shared" si="11"/>
        <v>29.499299999999998</v>
      </c>
      <c r="H29" s="30">
        <v>29.789200000000001</v>
      </c>
      <c r="I29" s="30">
        <v>29.7896</v>
      </c>
      <c r="J29" s="61">
        <f t="shared" si="0"/>
        <v>-3.9999999999906777E-4</v>
      </c>
      <c r="K29" s="28">
        <f t="shared" si="1"/>
        <v>29.789400000000001</v>
      </c>
      <c r="L29" s="27">
        <v>29.755400000000002</v>
      </c>
      <c r="M29" s="30">
        <v>29.755099999999999</v>
      </c>
      <c r="N29" s="61">
        <f t="shared" si="6"/>
        <v>3.0000000000285354E-4</v>
      </c>
      <c r="O29" s="28">
        <f t="shared" si="7"/>
        <v>29.75525</v>
      </c>
      <c r="P29" s="60">
        <f t="shared" si="12"/>
        <v>0.29010000000000247</v>
      </c>
      <c r="Q29" s="60">
        <f t="shared" si="9"/>
        <v>0.51540000000000319</v>
      </c>
      <c r="R29" s="60">
        <f t="shared" si="8"/>
        <v>-0.22530000000000072</v>
      </c>
    </row>
    <row r="30" spans="1:18" x14ac:dyDescent="0.25">
      <c r="B30">
        <v>63</v>
      </c>
      <c r="C30" s="19">
        <v>106</v>
      </c>
      <c r="D30" s="57">
        <v>29.239699999999999</v>
      </c>
      <c r="E30" s="88">
        <v>29.24</v>
      </c>
      <c r="F30" s="27">
        <f t="shared" si="10"/>
        <v>-2.9999999999930083E-4</v>
      </c>
      <c r="G30" s="28">
        <f t="shared" si="11"/>
        <v>29.239849999999997</v>
      </c>
      <c r="H30" s="30">
        <v>29.537400000000002</v>
      </c>
      <c r="I30" s="30">
        <v>29.537700000000001</v>
      </c>
      <c r="J30" s="61">
        <f t="shared" si="0"/>
        <v>-2.9999999999930083E-4</v>
      </c>
      <c r="K30" s="28">
        <f t="shared" si="1"/>
        <v>29.537550000000003</v>
      </c>
      <c r="L30" s="27">
        <v>29.514500000000002</v>
      </c>
      <c r="M30" s="30">
        <v>29.514299999999999</v>
      </c>
      <c r="N30" s="27">
        <f t="shared" si="6"/>
        <v>2.000000000030866E-4</v>
      </c>
      <c r="O30" s="28">
        <f t="shared" si="7"/>
        <v>29.514400000000002</v>
      </c>
      <c r="P30" s="60">
        <f t="shared" si="12"/>
        <v>0.29770000000000607</v>
      </c>
      <c r="Q30" s="60">
        <f t="shared" si="9"/>
        <v>-0.59739999999999682</v>
      </c>
      <c r="R30" s="60">
        <f t="shared" si="8"/>
        <v>0.89510000000000289</v>
      </c>
    </row>
    <row r="31" spans="1:18" x14ac:dyDescent="0.25">
      <c r="A31" s="67" t="s">
        <v>133</v>
      </c>
      <c r="B31" s="67">
        <v>850</v>
      </c>
      <c r="C31" s="19">
        <v>107</v>
      </c>
      <c r="D31" s="57">
        <v>30.111599999999999</v>
      </c>
      <c r="E31" s="88">
        <v>30.111999999999998</v>
      </c>
      <c r="F31" s="27">
        <f t="shared" si="10"/>
        <v>-3.9999999999906777E-4</v>
      </c>
      <c r="G31" s="28">
        <f t="shared" si="11"/>
        <v>30.111799999999999</v>
      </c>
      <c r="H31" s="30">
        <v>30.1126</v>
      </c>
      <c r="I31" s="30">
        <v>30.112100000000002</v>
      </c>
      <c r="J31" s="61">
        <f t="shared" si="0"/>
        <v>4.9999999999883471E-4</v>
      </c>
      <c r="K31" s="28">
        <f t="shared" si="1"/>
        <v>30.112349999999999</v>
      </c>
      <c r="L31" s="27">
        <v>30.1129</v>
      </c>
      <c r="M31" s="30">
        <v>30.112500000000001</v>
      </c>
      <c r="N31" s="27">
        <f t="shared" si="6"/>
        <v>3.9999999999906777E-4</v>
      </c>
      <c r="O31" s="28">
        <f t="shared" si="7"/>
        <v>30.1127</v>
      </c>
      <c r="P31" s="70">
        <f t="shared" si="12"/>
        <v>5.5000000000049454E-4</v>
      </c>
      <c r="Q31" s="60">
        <f t="shared" si="9"/>
        <v>1.1981500000000018</v>
      </c>
      <c r="R31" s="60">
        <f t="shared" si="8"/>
        <v>-1.1976000000000013</v>
      </c>
    </row>
    <row r="32" spans="1:18" x14ac:dyDescent="0.25">
      <c r="A32" s="67"/>
      <c r="B32" s="67">
        <v>90</v>
      </c>
      <c r="C32" s="19">
        <v>108</v>
      </c>
      <c r="D32" s="57">
        <v>28.9148</v>
      </c>
      <c r="E32" s="88">
        <v>28.914300000000001</v>
      </c>
      <c r="F32" s="27">
        <f t="shared" si="10"/>
        <v>4.9999999999883471E-4</v>
      </c>
      <c r="G32" s="28">
        <f t="shared" si="11"/>
        <v>28.914549999999998</v>
      </c>
      <c r="H32" s="30">
        <v>29.066199999999998</v>
      </c>
      <c r="I32" s="30">
        <v>29.065799999999999</v>
      </c>
      <c r="J32" s="61">
        <f t="shared" si="0"/>
        <v>3.9999999999906777E-4</v>
      </c>
      <c r="K32" s="28">
        <f t="shared" si="1"/>
        <v>29.065999999999999</v>
      </c>
      <c r="L32" s="27">
        <v>29.042200000000001</v>
      </c>
      <c r="M32" s="30">
        <v>29.042200000000001</v>
      </c>
      <c r="N32" s="27">
        <f t="shared" si="6"/>
        <v>0</v>
      </c>
      <c r="O32" s="28">
        <f t="shared" si="7"/>
        <v>29.042200000000001</v>
      </c>
      <c r="P32" s="60">
        <f t="shared" si="12"/>
        <v>0.15145000000000053</v>
      </c>
      <c r="Q32" s="60">
        <f t="shared" si="9"/>
        <v>-2.2464999999999975</v>
      </c>
      <c r="R32" s="60">
        <f t="shared" si="8"/>
        <v>2.397949999999998</v>
      </c>
    </row>
    <row r="33" spans="1:18" x14ac:dyDescent="0.25">
      <c r="A33" s="67"/>
      <c r="B33" s="67">
        <v>63</v>
      </c>
      <c r="C33" s="19">
        <v>109</v>
      </c>
      <c r="D33" s="57">
        <v>31.288699999999999</v>
      </c>
      <c r="E33" s="88">
        <v>31.288699999999999</v>
      </c>
      <c r="F33" s="27">
        <f t="shared" si="10"/>
        <v>0</v>
      </c>
      <c r="G33" s="28">
        <f t="shared" si="11"/>
        <v>31.288699999999999</v>
      </c>
      <c r="H33" s="30">
        <v>31.682500000000001</v>
      </c>
      <c r="I33" s="30">
        <v>31.682099999999998</v>
      </c>
      <c r="J33" s="61">
        <f t="shared" si="0"/>
        <v>4.0000000000262048E-4</v>
      </c>
      <c r="K33" s="28">
        <f t="shared" si="1"/>
        <v>31.682299999999998</v>
      </c>
      <c r="L33" s="27">
        <v>31.649699999999999</v>
      </c>
      <c r="M33" s="30">
        <v>31.6495</v>
      </c>
      <c r="N33" s="27">
        <f t="shared" si="6"/>
        <v>1.9999999999953388E-4</v>
      </c>
      <c r="O33" s="28">
        <f t="shared" si="7"/>
        <v>31.6496</v>
      </c>
      <c r="P33" s="60">
        <f t="shared" si="12"/>
        <v>0.39359999999999928</v>
      </c>
      <c r="Q33" s="60">
        <f t="shared" si="9"/>
        <v>31.6496</v>
      </c>
      <c r="R33" s="60">
        <f t="shared" si="8"/>
        <v>-31.256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pane xSplit="7" ySplit="3" topLeftCell="L14" activePane="bottomRight" state="frozen"/>
      <selection pane="topRight" activeCell="H1" sqref="H1"/>
      <selection pane="bottomLeft" activeCell="A4" sqref="A4"/>
      <selection pane="bottomRight" activeCell="M34" sqref="M34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4" t="s">
        <v>91</v>
      </c>
      <c r="C1" s="20"/>
      <c r="D1" s="103" t="s">
        <v>83</v>
      </c>
      <c r="E1" s="101"/>
      <c r="F1" s="101"/>
      <c r="G1" s="102"/>
      <c r="H1" s="103" t="s">
        <v>84</v>
      </c>
      <c r="I1" s="101"/>
      <c r="J1" s="101"/>
      <c r="K1" s="102"/>
      <c r="L1" s="100" t="s">
        <v>85</v>
      </c>
      <c r="M1" s="101"/>
      <c r="N1" s="101"/>
      <c r="O1" s="102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75" t="s">
        <v>18</v>
      </c>
      <c r="K2" s="69" t="s">
        <v>21</v>
      </c>
      <c r="L2" s="21" t="s">
        <v>19</v>
      </c>
      <c r="M2" s="21" t="s">
        <v>22</v>
      </c>
      <c r="N2" s="75" t="s">
        <v>18</v>
      </c>
      <c r="O2" s="69" t="s">
        <v>11</v>
      </c>
      <c r="P2" s="23" t="s">
        <v>103</v>
      </c>
      <c r="Q2" s="31" t="s">
        <v>104</v>
      </c>
      <c r="R2" s="33" t="s">
        <v>105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124</v>
      </c>
      <c r="B4">
        <v>850</v>
      </c>
      <c r="D4" s="39"/>
      <c r="E4" s="87"/>
      <c r="F4" s="27">
        <f>D4-E4</f>
        <v>0</v>
      </c>
      <c r="G4" s="28">
        <f>(D4+E4)/2</f>
        <v>0</v>
      </c>
      <c r="H4" s="25"/>
      <c r="I4" s="25"/>
      <c r="J4" s="61">
        <f t="shared" ref="J4:J33" si="0">H4-I4</f>
        <v>0</v>
      </c>
      <c r="K4" s="28">
        <f t="shared" ref="K4:K33" si="1">(H4+I4)/2</f>
        <v>0</v>
      </c>
      <c r="L4" s="27"/>
      <c r="M4" s="30"/>
      <c r="N4" s="61">
        <f>L4-M4</f>
        <v>0</v>
      </c>
      <c r="O4" s="28">
        <f>(L4+M4)/2</f>
        <v>0</v>
      </c>
      <c r="P4" s="60">
        <f t="shared" ref="P4:P33" si="2">K4-G4</f>
        <v>0</v>
      </c>
      <c r="Q4" s="60">
        <f t="shared" ref="Q4:Q15" si="3">O4-G4</f>
        <v>0</v>
      </c>
      <c r="R4" s="60">
        <f>P4-Q4</f>
        <v>0</v>
      </c>
    </row>
    <row r="5" spans="1:18" x14ac:dyDescent="0.25">
      <c r="B5">
        <v>90</v>
      </c>
      <c r="C5" s="19">
        <v>11</v>
      </c>
      <c r="D5" s="64">
        <v>29.062000000000001</v>
      </c>
      <c r="E5" s="64">
        <v>29.062000000000001</v>
      </c>
      <c r="F5" s="27">
        <f t="shared" ref="F5:F33" si="4">D5-E5</f>
        <v>0</v>
      </c>
      <c r="G5" s="28">
        <f t="shared" ref="G5:G33" si="5">(D5+E5)/2</f>
        <v>29.062000000000001</v>
      </c>
      <c r="H5" s="25">
        <v>29.137599999999999</v>
      </c>
      <c r="I5" s="25">
        <v>29.137799999999999</v>
      </c>
      <c r="J5" s="61">
        <f t="shared" si="0"/>
        <v>-1.9999999999953388E-4</v>
      </c>
      <c r="K5" s="28">
        <f t="shared" si="1"/>
        <v>29.137699999999999</v>
      </c>
      <c r="L5" s="27">
        <v>29.1265</v>
      </c>
      <c r="M5" s="30">
        <v>29.1266</v>
      </c>
      <c r="N5" s="61">
        <f t="shared" ref="N5:N33" si="6">L5-M5</f>
        <v>-9.9999999999766942E-5</v>
      </c>
      <c r="O5" s="28">
        <f t="shared" ref="O5:O33" si="7">(L5+M5)/2</f>
        <v>29.126550000000002</v>
      </c>
      <c r="P5" s="60">
        <f t="shared" si="2"/>
        <v>7.5699999999997658E-2</v>
      </c>
      <c r="Q5" s="60">
        <f t="shared" si="3"/>
        <v>6.4550000000000551E-2</v>
      </c>
      <c r="R5" s="60">
        <f t="shared" ref="R5:R33" si="8">P5-Q5</f>
        <v>1.1149999999997107E-2</v>
      </c>
    </row>
    <row r="6" spans="1:18" x14ac:dyDescent="0.25">
      <c r="B6">
        <v>63</v>
      </c>
      <c r="C6" s="19">
        <v>12</v>
      </c>
      <c r="D6" s="64">
        <v>28.724299999999999</v>
      </c>
      <c r="E6" s="64">
        <v>28.724</v>
      </c>
      <c r="F6" s="27">
        <f t="shared" si="4"/>
        <v>2.9999999999930083E-4</v>
      </c>
      <c r="G6" s="28">
        <f t="shared" si="5"/>
        <v>28.724150000000002</v>
      </c>
      <c r="H6" s="25">
        <v>28.900500000000001</v>
      </c>
      <c r="I6" s="25">
        <v>28.900400000000001</v>
      </c>
      <c r="J6" s="27">
        <f t="shared" si="0"/>
        <v>9.9999999999766942E-5</v>
      </c>
      <c r="K6" s="28">
        <f t="shared" si="1"/>
        <v>28.900449999999999</v>
      </c>
      <c r="L6" s="27">
        <v>28.8857</v>
      </c>
      <c r="M6" s="30">
        <v>28.886099999999999</v>
      </c>
      <c r="N6" s="61">
        <f t="shared" si="6"/>
        <v>-3.9999999999906777E-4</v>
      </c>
      <c r="O6" s="28" t="e">
        <f>(#REF!+M6)/2</f>
        <v>#REF!</v>
      </c>
      <c r="P6" s="60">
        <f t="shared" si="2"/>
        <v>0.17629999999999768</v>
      </c>
      <c r="Q6" s="60" t="e">
        <f t="shared" si="3"/>
        <v>#REF!</v>
      </c>
      <c r="R6" s="60" t="e">
        <f t="shared" si="8"/>
        <v>#REF!</v>
      </c>
    </row>
    <row r="7" spans="1:18" x14ac:dyDescent="0.25">
      <c r="A7" t="s">
        <v>125</v>
      </c>
      <c r="B7">
        <v>850</v>
      </c>
      <c r="D7" s="39"/>
      <c r="E7" s="87"/>
      <c r="F7" s="27">
        <f t="shared" si="4"/>
        <v>0</v>
      </c>
      <c r="G7" s="28">
        <f t="shared" si="5"/>
        <v>0</v>
      </c>
      <c r="H7" s="25"/>
      <c r="I7" s="25"/>
      <c r="J7" s="61">
        <f t="shared" si="0"/>
        <v>0</v>
      </c>
      <c r="K7" s="28">
        <f t="shared" si="1"/>
        <v>0</v>
      </c>
      <c r="M7" s="30"/>
      <c r="N7" s="61">
        <f t="shared" si="6"/>
        <v>0</v>
      </c>
      <c r="O7" s="28">
        <f>(L6+M7)/2</f>
        <v>14.44285</v>
      </c>
      <c r="P7" s="60">
        <f t="shared" si="2"/>
        <v>0</v>
      </c>
      <c r="Q7" s="60">
        <f t="shared" si="3"/>
        <v>14.44285</v>
      </c>
      <c r="R7" s="60">
        <f t="shared" si="8"/>
        <v>-14.44285</v>
      </c>
    </row>
    <row r="8" spans="1:18" x14ac:dyDescent="0.25">
      <c r="B8">
        <v>90</v>
      </c>
      <c r="C8" s="19">
        <v>13</v>
      </c>
      <c r="D8" s="64">
        <v>30.8063</v>
      </c>
      <c r="E8" s="64">
        <v>30.806100000000001</v>
      </c>
      <c r="F8" s="27">
        <f t="shared" si="4"/>
        <v>1.9999999999953388E-4</v>
      </c>
      <c r="G8" s="28">
        <f t="shared" si="5"/>
        <v>30.8062</v>
      </c>
      <c r="H8" s="25">
        <v>30.942799999999998</v>
      </c>
      <c r="I8" s="25">
        <v>30.943200000000001</v>
      </c>
      <c r="J8" s="61">
        <f t="shared" si="0"/>
        <v>-4.0000000000262048E-4</v>
      </c>
      <c r="K8" s="28">
        <f t="shared" si="1"/>
        <v>30.942999999999998</v>
      </c>
      <c r="L8" s="27">
        <v>30.925000000000001</v>
      </c>
      <c r="M8" s="30">
        <v>30.925000000000001</v>
      </c>
      <c r="N8" s="61">
        <f t="shared" si="6"/>
        <v>0</v>
      </c>
      <c r="O8" s="28">
        <f t="shared" si="7"/>
        <v>30.925000000000001</v>
      </c>
      <c r="P8" s="60">
        <f t="shared" si="2"/>
        <v>0.13679999999999737</v>
      </c>
      <c r="Q8" s="60">
        <f t="shared" si="3"/>
        <v>0.11880000000000024</v>
      </c>
      <c r="R8" s="60">
        <f t="shared" si="8"/>
        <v>1.7999999999997129E-2</v>
      </c>
    </row>
    <row r="9" spans="1:18" x14ac:dyDescent="0.25">
      <c r="B9">
        <v>63</v>
      </c>
      <c r="C9" s="19">
        <v>14</v>
      </c>
      <c r="D9" s="64">
        <v>31.2347</v>
      </c>
      <c r="E9" s="64">
        <v>31.234300000000001</v>
      </c>
      <c r="F9" s="27">
        <f t="shared" si="4"/>
        <v>3.9999999999906777E-4</v>
      </c>
      <c r="G9" s="28">
        <f t="shared" si="5"/>
        <v>31.234500000000001</v>
      </c>
      <c r="H9" s="25">
        <v>31.494900000000001</v>
      </c>
      <c r="I9" s="25">
        <v>31.494700000000002</v>
      </c>
      <c r="J9" s="61">
        <f t="shared" si="0"/>
        <v>1.9999999999953388E-4</v>
      </c>
      <c r="K9" s="28">
        <f t="shared" si="1"/>
        <v>31.494800000000001</v>
      </c>
      <c r="L9" s="27">
        <v>31.476099999999999</v>
      </c>
      <c r="M9" s="30">
        <v>31.475899999999999</v>
      </c>
      <c r="N9" s="61">
        <f t="shared" si="6"/>
        <v>1.9999999999953388E-4</v>
      </c>
      <c r="O9" s="28">
        <f t="shared" si="7"/>
        <v>31.475999999999999</v>
      </c>
      <c r="P9" s="60">
        <f t="shared" si="2"/>
        <v>0.26030000000000086</v>
      </c>
      <c r="Q9" s="60">
        <f t="shared" si="3"/>
        <v>0.24149999999999849</v>
      </c>
      <c r="R9" s="60">
        <f t="shared" si="8"/>
        <v>1.880000000000237E-2</v>
      </c>
    </row>
    <row r="10" spans="1:18" x14ac:dyDescent="0.25">
      <c r="A10" t="s">
        <v>126</v>
      </c>
      <c r="B10">
        <v>850</v>
      </c>
      <c r="C10" s="19">
        <v>15</v>
      </c>
      <c r="D10" s="64">
        <v>29.614100000000001</v>
      </c>
      <c r="E10" s="64">
        <v>29.613600000000002</v>
      </c>
      <c r="F10" s="27">
        <f t="shared" si="4"/>
        <v>4.9999999999883471E-4</v>
      </c>
      <c r="G10" s="28">
        <f t="shared" si="5"/>
        <v>29.613849999999999</v>
      </c>
      <c r="H10" s="25">
        <v>29.613900000000001</v>
      </c>
      <c r="I10" s="25">
        <v>29.6144</v>
      </c>
      <c r="J10" s="27">
        <f t="shared" si="0"/>
        <v>-4.9999999999883471E-4</v>
      </c>
      <c r="K10" s="28">
        <f t="shared" si="1"/>
        <v>29.614150000000002</v>
      </c>
      <c r="L10" s="27">
        <v>29.6145</v>
      </c>
      <c r="M10" s="30">
        <v>29.614000000000001</v>
      </c>
      <c r="N10" s="61">
        <f t="shared" si="6"/>
        <v>4.9999999999883471E-4</v>
      </c>
      <c r="O10" s="28">
        <f t="shared" si="7"/>
        <v>29.614249999999998</v>
      </c>
      <c r="P10" s="60">
        <f t="shared" si="2"/>
        <v>3.0000000000285354E-4</v>
      </c>
      <c r="Q10" s="60">
        <f t="shared" si="3"/>
        <v>3.9999999999906777E-4</v>
      </c>
      <c r="R10" s="60">
        <f t="shared" si="8"/>
        <v>-9.9999999996214228E-5</v>
      </c>
    </row>
    <row r="11" spans="1:18" x14ac:dyDescent="0.25">
      <c r="B11">
        <v>90</v>
      </c>
      <c r="C11" s="19">
        <v>16</v>
      </c>
      <c r="D11" s="64">
        <v>29.721</v>
      </c>
      <c r="E11" s="64">
        <v>29.720600000000001</v>
      </c>
      <c r="F11" s="27">
        <f t="shared" si="4"/>
        <v>3.9999999999906777E-4</v>
      </c>
      <c r="G11" s="28">
        <f t="shared" si="5"/>
        <v>29.720800000000001</v>
      </c>
      <c r="H11" s="25">
        <v>29.863800000000001</v>
      </c>
      <c r="I11" s="25">
        <v>29.863900000000001</v>
      </c>
      <c r="J11" s="61">
        <f t="shared" si="0"/>
        <v>-9.9999999999766942E-5</v>
      </c>
      <c r="K11" s="28">
        <f t="shared" si="1"/>
        <v>29.863849999999999</v>
      </c>
      <c r="L11" s="27">
        <v>29.844000000000001</v>
      </c>
      <c r="M11" s="30">
        <v>29.843900000000001</v>
      </c>
      <c r="N11" s="61">
        <f t="shared" si="6"/>
        <v>9.9999999999766942E-5</v>
      </c>
      <c r="O11" s="28">
        <f t="shared" si="7"/>
        <v>29.84395</v>
      </c>
      <c r="P11" s="60">
        <f t="shared" si="2"/>
        <v>0.14304999999999879</v>
      </c>
      <c r="Q11" s="60">
        <f t="shared" si="3"/>
        <v>0.12314999999999898</v>
      </c>
      <c r="R11" s="60">
        <f t="shared" si="8"/>
        <v>1.9899999999999807E-2</v>
      </c>
    </row>
    <row r="12" spans="1:18" x14ac:dyDescent="0.25">
      <c r="B12">
        <v>63</v>
      </c>
      <c r="C12" s="19">
        <v>17</v>
      </c>
      <c r="D12" s="64">
        <v>29.270299999999999</v>
      </c>
      <c r="E12" s="64">
        <v>29.270199999999999</v>
      </c>
      <c r="F12" s="27">
        <f t="shared" si="4"/>
        <v>9.9999999999766942E-5</v>
      </c>
      <c r="G12" s="28">
        <f t="shared" si="5"/>
        <v>29.270249999999997</v>
      </c>
      <c r="H12" s="25">
        <v>29.564599999999999</v>
      </c>
      <c r="I12" s="25">
        <v>29.564900000000002</v>
      </c>
      <c r="J12" s="61">
        <f t="shared" si="0"/>
        <v>-3.0000000000285354E-4</v>
      </c>
      <c r="K12" s="28">
        <f t="shared" si="1"/>
        <v>29.56475</v>
      </c>
      <c r="L12" s="27">
        <v>29.5427</v>
      </c>
      <c r="M12" s="30">
        <v>29.5426</v>
      </c>
      <c r="N12" s="61">
        <f t="shared" si="6"/>
        <v>9.9999999999766942E-5</v>
      </c>
      <c r="O12" s="28">
        <f t="shared" si="7"/>
        <v>29.542650000000002</v>
      </c>
      <c r="P12" s="60">
        <f t="shared" si="2"/>
        <v>0.29450000000000287</v>
      </c>
      <c r="Q12" s="60">
        <f t="shared" si="3"/>
        <v>0.27240000000000464</v>
      </c>
      <c r="R12" s="60">
        <f t="shared" si="8"/>
        <v>2.2099999999998232E-2</v>
      </c>
    </row>
    <row r="13" spans="1:18" x14ac:dyDescent="0.25">
      <c r="A13" t="s">
        <v>127</v>
      </c>
      <c r="B13">
        <v>850</v>
      </c>
      <c r="D13" s="39"/>
      <c r="E13" s="87"/>
      <c r="F13" s="27">
        <f t="shared" si="4"/>
        <v>0</v>
      </c>
      <c r="G13" s="28">
        <f t="shared" si="5"/>
        <v>0</v>
      </c>
      <c r="H13" s="25"/>
      <c r="I13" s="25"/>
      <c r="J13" s="61">
        <f t="shared" si="0"/>
        <v>0</v>
      </c>
      <c r="K13" s="28">
        <f t="shared" si="1"/>
        <v>0</v>
      </c>
      <c r="L13" s="27"/>
      <c r="M13" s="30"/>
      <c r="N13" s="61">
        <f t="shared" si="6"/>
        <v>0</v>
      </c>
      <c r="O13" s="28">
        <f t="shared" si="7"/>
        <v>0</v>
      </c>
      <c r="P13" s="60">
        <f t="shared" si="2"/>
        <v>0</v>
      </c>
      <c r="Q13" s="60">
        <f t="shared" si="3"/>
        <v>0</v>
      </c>
      <c r="R13" s="60">
        <f t="shared" si="8"/>
        <v>0</v>
      </c>
    </row>
    <row r="14" spans="1:18" x14ac:dyDescent="0.25">
      <c r="B14">
        <v>90</v>
      </c>
      <c r="C14" s="19">
        <v>18</v>
      </c>
      <c r="D14" s="64">
        <v>29.3095</v>
      </c>
      <c r="E14" s="64">
        <v>29.309100000000001</v>
      </c>
      <c r="F14" s="27">
        <f t="shared" si="4"/>
        <v>3.9999999999906777E-4</v>
      </c>
      <c r="G14" s="28">
        <f t="shared" si="5"/>
        <v>29.3093</v>
      </c>
      <c r="H14" s="25">
        <v>29.396699999999999</v>
      </c>
      <c r="I14" s="25">
        <v>29.396799999999999</v>
      </c>
      <c r="J14" s="61">
        <f t="shared" si="0"/>
        <v>-9.9999999999766942E-5</v>
      </c>
      <c r="K14" s="28">
        <f t="shared" si="1"/>
        <v>29.396749999999997</v>
      </c>
      <c r="L14" s="27">
        <v>29.383199999999999</v>
      </c>
      <c r="M14" s="30">
        <v>29.383299999999998</v>
      </c>
      <c r="N14" s="61">
        <f t="shared" si="6"/>
        <v>-9.9999999999766942E-5</v>
      </c>
      <c r="O14" s="28">
        <f t="shared" si="7"/>
        <v>29.383249999999997</v>
      </c>
      <c r="P14" s="60">
        <f t="shared" si="2"/>
        <v>8.7449999999996919E-2</v>
      </c>
      <c r="Q14" s="60">
        <f t="shared" si="3"/>
        <v>7.3949999999996407E-2</v>
      </c>
      <c r="R14" s="60">
        <f t="shared" si="8"/>
        <v>1.3500000000000512E-2</v>
      </c>
    </row>
    <row r="15" spans="1:18" x14ac:dyDescent="0.25">
      <c r="B15">
        <v>63</v>
      </c>
      <c r="C15" s="19">
        <v>19</v>
      </c>
      <c r="D15" s="64">
        <v>30.972799999999999</v>
      </c>
      <c r="E15" s="64">
        <v>30.9726</v>
      </c>
      <c r="F15" s="27">
        <f t="shared" si="4"/>
        <v>1.9999999999953388E-4</v>
      </c>
      <c r="G15" s="28">
        <f t="shared" si="5"/>
        <v>30.9727</v>
      </c>
      <c r="H15" s="25">
        <v>31.136500000000002</v>
      </c>
      <c r="I15" s="25">
        <v>31.136800000000001</v>
      </c>
      <c r="J15" s="61">
        <f t="shared" si="0"/>
        <v>-2.9999999999930083E-4</v>
      </c>
      <c r="K15" s="28">
        <f t="shared" si="1"/>
        <v>31.136650000000003</v>
      </c>
      <c r="L15" s="27">
        <v>31.1236</v>
      </c>
      <c r="M15" s="30">
        <v>31.123799999999999</v>
      </c>
      <c r="N15" s="61">
        <f t="shared" si="6"/>
        <v>-1.9999999999953388E-4</v>
      </c>
      <c r="O15" s="28">
        <f t="shared" si="7"/>
        <v>31.123699999999999</v>
      </c>
      <c r="P15" s="60">
        <f t="shared" si="2"/>
        <v>0.16395000000000337</v>
      </c>
      <c r="Q15" s="60">
        <f t="shared" si="3"/>
        <v>0.1509999999999998</v>
      </c>
      <c r="R15" s="60">
        <f t="shared" si="8"/>
        <v>1.295000000000357E-2</v>
      </c>
    </row>
    <row r="16" spans="1:18" x14ac:dyDescent="0.25">
      <c r="A16" t="s">
        <v>128</v>
      </c>
      <c r="B16">
        <v>850</v>
      </c>
      <c r="D16" s="39"/>
      <c r="E16" s="87"/>
      <c r="F16" s="27">
        <f t="shared" si="4"/>
        <v>0</v>
      </c>
      <c r="G16" s="28">
        <f t="shared" si="5"/>
        <v>0</v>
      </c>
      <c r="H16" s="25"/>
      <c r="I16" s="25"/>
      <c r="J16" s="61">
        <f t="shared" si="0"/>
        <v>0</v>
      </c>
      <c r="K16" s="28">
        <f t="shared" si="1"/>
        <v>0</v>
      </c>
      <c r="L16" s="27"/>
      <c r="M16" s="25"/>
      <c r="N16" s="61">
        <f t="shared" si="6"/>
        <v>0</v>
      </c>
      <c r="O16" s="28">
        <f t="shared" si="7"/>
        <v>0</v>
      </c>
      <c r="P16" s="70">
        <f t="shared" si="2"/>
        <v>0</v>
      </c>
      <c r="Q16" s="60">
        <f t="shared" ref="Q16:Q33" si="9">O16-G17</f>
        <v>-29.103549999999998</v>
      </c>
      <c r="R16" s="60">
        <f t="shared" si="8"/>
        <v>29.103549999999998</v>
      </c>
    </row>
    <row r="17" spans="1:18" x14ac:dyDescent="0.25">
      <c r="B17">
        <v>90</v>
      </c>
      <c r="C17" s="19">
        <v>20</v>
      </c>
      <c r="D17" s="64">
        <v>29.1036</v>
      </c>
      <c r="E17" s="64">
        <v>29.1035</v>
      </c>
      <c r="F17" s="27">
        <f t="shared" si="4"/>
        <v>9.9999999999766942E-5</v>
      </c>
      <c r="G17" s="28">
        <f t="shared" si="5"/>
        <v>29.103549999999998</v>
      </c>
      <c r="H17" s="25">
        <v>29.2104</v>
      </c>
      <c r="I17" s="25">
        <v>29.21</v>
      </c>
      <c r="J17" s="61">
        <f t="shared" si="0"/>
        <v>3.9999999999906777E-4</v>
      </c>
      <c r="K17" s="28">
        <f t="shared" si="1"/>
        <v>29.2102</v>
      </c>
      <c r="L17" s="27">
        <v>29.194400000000002</v>
      </c>
      <c r="M17" s="30">
        <v>29.194299999999998</v>
      </c>
      <c r="N17" s="61">
        <f t="shared" si="6"/>
        <v>1.0000000000331966E-4</v>
      </c>
      <c r="O17" s="28">
        <f t="shared" si="7"/>
        <v>29.19435</v>
      </c>
      <c r="P17" s="60">
        <f t="shared" si="2"/>
        <v>0.10665000000000191</v>
      </c>
      <c r="Q17" s="60">
        <f t="shared" si="9"/>
        <v>-3.5750000000000171E-2</v>
      </c>
      <c r="R17" s="60">
        <f t="shared" si="8"/>
        <v>0.14240000000000208</v>
      </c>
    </row>
    <row r="18" spans="1:18" x14ac:dyDescent="0.25">
      <c r="B18">
        <v>63</v>
      </c>
      <c r="C18" s="19">
        <v>21</v>
      </c>
      <c r="D18" s="64">
        <v>29.229900000000001</v>
      </c>
      <c r="E18" s="64">
        <v>29.2303</v>
      </c>
      <c r="F18" s="27">
        <f t="shared" si="4"/>
        <v>-3.9999999999906777E-4</v>
      </c>
      <c r="G18" s="28">
        <f t="shared" si="5"/>
        <v>29.2301</v>
      </c>
      <c r="H18" s="25">
        <v>29.400099999999998</v>
      </c>
      <c r="I18" s="25">
        <v>29.399899999999999</v>
      </c>
      <c r="J18" s="61">
        <f t="shared" si="0"/>
        <v>1.9999999999953388E-4</v>
      </c>
      <c r="K18" s="28">
        <f t="shared" si="1"/>
        <v>29.4</v>
      </c>
      <c r="L18" s="27">
        <v>29.385899999999999</v>
      </c>
      <c r="M18" s="30">
        <v>29.3855</v>
      </c>
      <c r="N18" s="61">
        <f t="shared" si="6"/>
        <v>3.9999999999906777E-4</v>
      </c>
      <c r="O18" s="28">
        <f t="shared" si="7"/>
        <v>29.3857</v>
      </c>
      <c r="P18" s="60">
        <f t="shared" si="2"/>
        <v>0.16989999999999839</v>
      </c>
      <c r="Q18" s="60">
        <f t="shared" si="9"/>
        <v>29.3857</v>
      </c>
      <c r="R18" s="60">
        <f t="shared" si="8"/>
        <v>-29.215800000000002</v>
      </c>
    </row>
    <row r="19" spans="1:18" x14ac:dyDescent="0.25">
      <c r="A19" t="s">
        <v>129</v>
      </c>
      <c r="B19">
        <v>850</v>
      </c>
      <c r="D19" s="39"/>
      <c r="E19" s="87"/>
      <c r="F19" s="27">
        <f t="shared" si="4"/>
        <v>0</v>
      </c>
      <c r="G19" s="28">
        <f t="shared" si="5"/>
        <v>0</v>
      </c>
      <c r="H19" s="25"/>
      <c r="I19" s="25"/>
      <c r="J19" s="61">
        <f t="shared" si="0"/>
        <v>0</v>
      </c>
      <c r="K19" s="28">
        <f t="shared" si="1"/>
        <v>0</v>
      </c>
      <c r="L19" s="27"/>
      <c r="M19" s="30"/>
      <c r="N19" s="27">
        <f t="shared" si="6"/>
        <v>0</v>
      </c>
      <c r="O19" s="28">
        <f t="shared" si="7"/>
        <v>0</v>
      </c>
      <c r="P19" s="70">
        <f t="shared" si="2"/>
        <v>0</v>
      </c>
      <c r="Q19" s="60">
        <f t="shared" si="9"/>
        <v>-29.033200000000001</v>
      </c>
      <c r="R19" s="60">
        <f t="shared" si="8"/>
        <v>29.033200000000001</v>
      </c>
    </row>
    <row r="20" spans="1:18" x14ac:dyDescent="0.25">
      <c r="B20">
        <v>90</v>
      </c>
      <c r="C20" s="19">
        <v>22</v>
      </c>
      <c r="D20" s="64">
        <v>29.033300000000001</v>
      </c>
      <c r="E20" s="64">
        <v>29.033100000000001</v>
      </c>
      <c r="F20" s="27">
        <f t="shared" si="4"/>
        <v>1.9999999999953388E-4</v>
      </c>
      <c r="G20" s="28">
        <f t="shared" si="5"/>
        <v>29.033200000000001</v>
      </c>
      <c r="H20" s="25">
        <v>29.145199999999999</v>
      </c>
      <c r="I20" s="25">
        <v>29.145600000000002</v>
      </c>
      <c r="J20" s="61">
        <f t="shared" si="0"/>
        <v>-4.0000000000262048E-4</v>
      </c>
      <c r="K20" s="28">
        <f t="shared" si="1"/>
        <v>29.145400000000002</v>
      </c>
      <c r="L20" s="27">
        <v>29.130400000000002</v>
      </c>
      <c r="M20" s="30">
        <v>29.130299999999998</v>
      </c>
      <c r="N20" s="61">
        <f t="shared" si="6"/>
        <v>1.0000000000331966E-4</v>
      </c>
      <c r="O20" s="28">
        <f t="shared" si="7"/>
        <v>29.13035</v>
      </c>
      <c r="P20" s="60">
        <f t="shared" si="2"/>
        <v>0.11220000000000141</v>
      </c>
      <c r="Q20" s="60">
        <f t="shared" si="9"/>
        <v>-2.9845000000000041</v>
      </c>
      <c r="R20" s="60">
        <f t="shared" si="8"/>
        <v>3.0967000000000056</v>
      </c>
    </row>
    <row r="21" spans="1:18" x14ac:dyDescent="0.25">
      <c r="B21">
        <v>63</v>
      </c>
      <c r="C21" s="19">
        <v>23</v>
      </c>
      <c r="D21" s="64">
        <v>32.114899999999999</v>
      </c>
      <c r="E21" s="64">
        <v>32.114800000000002</v>
      </c>
      <c r="F21" s="27">
        <f t="shared" si="4"/>
        <v>9.9999999996214228E-5</v>
      </c>
      <c r="G21" s="28">
        <f t="shared" si="5"/>
        <v>32.114850000000004</v>
      </c>
      <c r="H21" s="25">
        <v>32.309399999999997</v>
      </c>
      <c r="I21" s="25">
        <v>32.309699999999999</v>
      </c>
      <c r="J21" s="61">
        <f t="shared" si="0"/>
        <v>-3.0000000000285354E-4</v>
      </c>
      <c r="K21" s="28">
        <f t="shared" si="1"/>
        <v>32.309550000000002</v>
      </c>
      <c r="L21" s="27">
        <v>32.294600000000003</v>
      </c>
      <c r="M21" s="30">
        <v>32.2943</v>
      </c>
      <c r="N21" s="27">
        <f t="shared" si="6"/>
        <v>3.0000000000285354E-4</v>
      </c>
      <c r="O21" s="28">
        <f t="shared" si="7"/>
        <v>32.294449999999998</v>
      </c>
      <c r="P21" s="60">
        <f t="shared" si="2"/>
        <v>0.19469999999999743</v>
      </c>
      <c r="Q21" s="60">
        <f t="shared" si="9"/>
        <v>32.294449999999998</v>
      </c>
      <c r="R21" s="60">
        <f t="shared" si="8"/>
        <v>-32.09975</v>
      </c>
    </row>
    <row r="22" spans="1:18" x14ac:dyDescent="0.25">
      <c r="A22" t="s">
        <v>130</v>
      </c>
      <c r="B22">
        <v>850</v>
      </c>
      <c r="D22" s="57"/>
      <c r="E22" s="88"/>
      <c r="F22" s="27">
        <f t="shared" si="4"/>
        <v>0</v>
      </c>
      <c r="G22" s="28">
        <f t="shared" si="5"/>
        <v>0</v>
      </c>
      <c r="H22" s="25"/>
      <c r="I22" s="25"/>
      <c r="J22" s="61">
        <f t="shared" si="0"/>
        <v>0</v>
      </c>
      <c r="K22" s="28">
        <f t="shared" si="1"/>
        <v>0</v>
      </c>
      <c r="L22" s="27"/>
      <c r="M22" s="30"/>
      <c r="N22" s="27">
        <f t="shared" si="6"/>
        <v>0</v>
      </c>
      <c r="O22" s="28">
        <f t="shared" si="7"/>
        <v>0</v>
      </c>
      <c r="P22" s="70">
        <f t="shared" si="2"/>
        <v>0</v>
      </c>
      <c r="Q22" s="60">
        <f t="shared" si="9"/>
        <v>-28.785499999999999</v>
      </c>
      <c r="R22" s="60">
        <f t="shared" si="8"/>
        <v>28.785499999999999</v>
      </c>
    </row>
    <row r="23" spans="1:18" x14ac:dyDescent="0.25">
      <c r="B23">
        <v>90</v>
      </c>
      <c r="C23" s="19">
        <v>24</v>
      </c>
      <c r="D23" s="113">
        <v>28.7852</v>
      </c>
      <c r="E23" s="113">
        <v>28.785799999999998</v>
      </c>
      <c r="F23" s="90">
        <f t="shared" si="4"/>
        <v>-5.9999999999860165E-4</v>
      </c>
      <c r="G23" s="28">
        <f t="shared" si="5"/>
        <v>28.785499999999999</v>
      </c>
      <c r="H23" s="25">
        <v>28.917999999999999</v>
      </c>
      <c r="I23" s="25">
        <v>28.917999999999999</v>
      </c>
      <c r="J23" s="61">
        <f t="shared" si="0"/>
        <v>0</v>
      </c>
      <c r="K23" s="28">
        <f t="shared" si="1"/>
        <v>28.917999999999999</v>
      </c>
      <c r="L23" s="27">
        <v>28.900600000000001</v>
      </c>
      <c r="M23" s="30">
        <v>28.900099999999998</v>
      </c>
      <c r="N23" s="61">
        <f t="shared" si="6"/>
        <v>5.0000000000238742E-4</v>
      </c>
      <c r="O23" s="28">
        <f t="shared" si="7"/>
        <v>28.90035</v>
      </c>
      <c r="P23" s="60">
        <f t="shared" si="2"/>
        <v>0.13250000000000028</v>
      </c>
      <c r="Q23" s="60">
        <f t="shared" si="9"/>
        <v>-0.61110000000000042</v>
      </c>
      <c r="R23" s="60">
        <f t="shared" si="8"/>
        <v>0.7436000000000007</v>
      </c>
    </row>
    <row r="24" spans="1:18" x14ac:dyDescent="0.25">
      <c r="B24">
        <v>63</v>
      </c>
      <c r="C24" s="19">
        <v>25</v>
      </c>
      <c r="D24" s="64">
        <v>29.511500000000002</v>
      </c>
      <c r="E24" s="64">
        <v>29.511399999999998</v>
      </c>
      <c r="F24" s="27">
        <f t="shared" si="4"/>
        <v>1.0000000000331966E-4</v>
      </c>
      <c r="G24" s="28">
        <f t="shared" si="5"/>
        <v>29.51145</v>
      </c>
      <c r="H24" s="25">
        <v>29.728000000000002</v>
      </c>
      <c r="I24" s="25">
        <v>29.727799999999998</v>
      </c>
      <c r="J24" s="61">
        <f t="shared" si="0"/>
        <v>2.000000000030866E-4</v>
      </c>
      <c r="K24" s="28">
        <f t="shared" si="1"/>
        <v>29.727899999999998</v>
      </c>
      <c r="L24" s="27">
        <v>29.711400000000001</v>
      </c>
      <c r="M24" s="30">
        <v>29.711200000000002</v>
      </c>
      <c r="N24" s="61">
        <f t="shared" si="6"/>
        <v>1.9999999999953388E-4</v>
      </c>
      <c r="O24" s="28">
        <f t="shared" si="7"/>
        <v>29.711300000000001</v>
      </c>
      <c r="P24" s="60">
        <f t="shared" si="2"/>
        <v>0.21644999999999825</v>
      </c>
      <c r="Q24" s="60">
        <f t="shared" si="9"/>
        <v>29.711300000000001</v>
      </c>
      <c r="R24" s="60">
        <f t="shared" si="8"/>
        <v>-29.494850000000003</v>
      </c>
    </row>
    <row r="25" spans="1:18" x14ac:dyDescent="0.25">
      <c r="A25" t="s">
        <v>131</v>
      </c>
      <c r="B25">
        <v>850</v>
      </c>
      <c r="D25" s="57"/>
      <c r="E25" s="88"/>
      <c r="F25" s="27">
        <f t="shared" si="4"/>
        <v>0</v>
      </c>
      <c r="G25" s="28">
        <f t="shared" si="5"/>
        <v>0</v>
      </c>
      <c r="H25" s="25"/>
      <c r="I25" s="25"/>
      <c r="J25" s="61">
        <f t="shared" si="0"/>
        <v>0</v>
      </c>
      <c r="K25" s="28">
        <f t="shared" si="1"/>
        <v>0</v>
      </c>
      <c r="L25" s="27"/>
      <c r="M25" s="30"/>
      <c r="N25" s="27">
        <f t="shared" si="6"/>
        <v>0</v>
      </c>
      <c r="O25" s="28">
        <f t="shared" si="7"/>
        <v>0</v>
      </c>
      <c r="P25" s="70">
        <f t="shared" si="2"/>
        <v>0</v>
      </c>
      <c r="Q25" s="60">
        <f t="shared" si="9"/>
        <v>-28.919750000000001</v>
      </c>
      <c r="R25" s="60">
        <f t="shared" si="8"/>
        <v>28.919750000000001</v>
      </c>
    </row>
    <row r="26" spans="1:18" x14ac:dyDescent="0.25">
      <c r="B26">
        <v>90</v>
      </c>
      <c r="C26" s="19">
        <v>26</v>
      </c>
      <c r="D26" s="64">
        <v>28.919699999999999</v>
      </c>
      <c r="E26" s="64">
        <v>28.919799999999999</v>
      </c>
      <c r="F26" s="27">
        <f t="shared" si="4"/>
        <v>-9.9999999999766942E-5</v>
      </c>
      <c r="G26" s="28">
        <f t="shared" si="5"/>
        <v>28.919750000000001</v>
      </c>
      <c r="H26" s="30">
        <v>29.064900000000002</v>
      </c>
      <c r="I26" s="30">
        <v>29.064800000000002</v>
      </c>
      <c r="J26" s="61">
        <f t="shared" si="0"/>
        <v>9.9999999999766942E-5</v>
      </c>
      <c r="K26" s="28">
        <f t="shared" si="1"/>
        <v>29.06485</v>
      </c>
      <c r="L26" s="27">
        <v>29.045200000000001</v>
      </c>
      <c r="M26" s="30">
        <v>29.045300000000001</v>
      </c>
      <c r="N26" s="27">
        <f t="shared" si="6"/>
        <v>-9.9999999999766942E-5</v>
      </c>
      <c r="O26" s="28">
        <f t="shared" si="7"/>
        <v>29.045250000000003</v>
      </c>
      <c r="P26" s="60">
        <f t="shared" si="2"/>
        <v>0.14509999999999934</v>
      </c>
      <c r="Q26" s="60">
        <f t="shared" si="9"/>
        <v>-1.7537999999999982</v>
      </c>
      <c r="R26" s="60">
        <f t="shared" si="8"/>
        <v>1.8988999999999976</v>
      </c>
    </row>
    <row r="27" spans="1:18" x14ac:dyDescent="0.25">
      <c r="B27">
        <v>63</v>
      </c>
      <c r="C27" s="19">
        <v>27</v>
      </c>
      <c r="D27" s="64">
        <v>30.799199999999999</v>
      </c>
      <c r="E27" s="64">
        <v>30.7989</v>
      </c>
      <c r="F27" s="27">
        <f t="shared" si="4"/>
        <v>2.9999999999930083E-4</v>
      </c>
      <c r="G27" s="28">
        <f t="shared" si="5"/>
        <v>30.799050000000001</v>
      </c>
      <c r="H27" s="30">
        <v>31.074400000000001</v>
      </c>
      <c r="I27" s="30">
        <v>31.074400000000001</v>
      </c>
      <c r="J27" s="61">
        <f t="shared" si="0"/>
        <v>0</v>
      </c>
      <c r="K27" s="28">
        <f t="shared" si="1"/>
        <v>31.074400000000001</v>
      </c>
      <c r="L27" s="27">
        <v>31.054200000000002</v>
      </c>
      <c r="M27" s="30">
        <v>31.054400000000001</v>
      </c>
      <c r="N27" s="61">
        <f t="shared" si="6"/>
        <v>-1.9999999999953388E-4</v>
      </c>
      <c r="O27" s="28">
        <f t="shared" si="7"/>
        <v>31.054300000000001</v>
      </c>
      <c r="P27" s="60">
        <f t="shared" si="2"/>
        <v>0.27534999999999954</v>
      </c>
      <c r="Q27" s="60">
        <f t="shared" si="9"/>
        <v>1.1436000000000028</v>
      </c>
      <c r="R27" s="60">
        <f t="shared" si="8"/>
        <v>-0.8682500000000033</v>
      </c>
    </row>
    <row r="28" spans="1:18" x14ac:dyDescent="0.25">
      <c r="A28" t="s">
        <v>132</v>
      </c>
      <c r="B28">
        <v>850</v>
      </c>
      <c r="C28" s="19">
        <v>28</v>
      </c>
      <c r="D28" s="64">
        <v>29.910699999999999</v>
      </c>
      <c r="E28" s="64">
        <v>29.910699999999999</v>
      </c>
      <c r="F28" s="27">
        <f t="shared" si="4"/>
        <v>0</v>
      </c>
      <c r="G28" s="28">
        <f t="shared" si="5"/>
        <v>29.910699999999999</v>
      </c>
      <c r="H28" s="30">
        <v>29.910499999999999</v>
      </c>
      <c r="I28" s="30">
        <v>29.910699999999999</v>
      </c>
      <c r="J28" s="61">
        <f t="shared" si="0"/>
        <v>-1.9999999999953388E-4</v>
      </c>
      <c r="K28" s="28">
        <f t="shared" si="1"/>
        <v>29.910599999999999</v>
      </c>
      <c r="L28" s="27">
        <v>29.911000000000001</v>
      </c>
      <c r="M28" s="30">
        <v>29.910699999999999</v>
      </c>
      <c r="N28" s="61">
        <f t="shared" si="6"/>
        <v>3.0000000000285354E-4</v>
      </c>
      <c r="O28" s="28">
        <f t="shared" si="7"/>
        <v>29.91085</v>
      </c>
      <c r="P28" s="70">
        <f t="shared" si="2"/>
        <v>-9.9999999999766942E-5</v>
      </c>
      <c r="Q28" s="60">
        <f t="shared" si="9"/>
        <v>0.69464999999999932</v>
      </c>
      <c r="R28" s="60">
        <f t="shared" si="8"/>
        <v>-0.69474999999999909</v>
      </c>
    </row>
    <row r="29" spans="1:18" x14ac:dyDescent="0.25">
      <c r="B29">
        <v>90</v>
      </c>
      <c r="C29" s="19">
        <v>29</v>
      </c>
      <c r="D29" s="64">
        <v>29.216200000000001</v>
      </c>
      <c r="E29" s="64">
        <v>29.216200000000001</v>
      </c>
      <c r="F29" s="27">
        <f t="shared" si="4"/>
        <v>0</v>
      </c>
      <c r="G29" s="28">
        <f t="shared" si="5"/>
        <v>29.216200000000001</v>
      </c>
      <c r="H29" s="30">
        <v>29.367100000000001</v>
      </c>
      <c r="I29" s="30">
        <v>29.366800000000001</v>
      </c>
      <c r="J29" s="61">
        <f t="shared" si="0"/>
        <v>2.9999999999930083E-4</v>
      </c>
      <c r="K29" s="28">
        <f t="shared" si="1"/>
        <v>29.366950000000003</v>
      </c>
      <c r="L29" s="27">
        <v>29.346900000000002</v>
      </c>
      <c r="M29" s="30">
        <v>29.347000000000001</v>
      </c>
      <c r="N29" s="61">
        <f t="shared" si="6"/>
        <v>-9.9999999999766942E-5</v>
      </c>
      <c r="O29" s="28">
        <f t="shared" si="7"/>
        <v>29.34695</v>
      </c>
      <c r="P29" s="60">
        <f t="shared" si="2"/>
        <v>0.15075000000000216</v>
      </c>
      <c r="Q29" s="60">
        <f t="shared" si="9"/>
        <v>0.24260000000000304</v>
      </c>
      <c r="R29" s="60">
        <f t="shared" si="8"/>
        <v>-9.1850000000000875E-2</v>
      </c>
    </row>
    <row r="30" spans="1:18" x14ac:dyDescent="0.25">
      <c r="B30">
        <v>63</v>
      </c>
      <c r="C30" s="19">
        <v>30</v>
      </c>
      <c r="D30" s="64">
        <v>29.104299999999999</v>
      </c>
      <c r="E30" s="64">
        <v>29.104399999999998</v>
      </c>
      <c r="F30" s="27">
        <f t="shared" si="4"/>
        <v>-9.9999999999766942E-5</v>
      </c>
      <c r="G30" s="28">
        <f t="shared" si="5"/>
        <v>29.104349999999997</v>
      </c>
      <c r="H30" s="30">
        <v>29.398499999999999</v>
      </c>
      <c r="I30" s="30">
        <v>29.398399999999999</v>
      </c>
      <c r="J30" s="61">
        <f t="shared" si="0"/>
        <v>9.9999999999766942E-5</v>
      </c>
      <c r="K30" s="28">
        <f t="shared" si="1"/>
        <v>29.398449999999997</v>
      </c>
      <c r="L30" s="27">
        <v>29.375900000000001</v>
      </c>
      <c r="M30" s="30">
        <v>29.376000000000001</v>
      </c>
      <c r="N30" s="27">
        <f t="shared" si="6"/>
        <v>-9.9999999999766942E-5</v>
      </c>
      <c r="O30" s="28">
        <f t="shared" si="7"/>
        <v>29.375950000000003</v>
      </c>
      <c r="P30" s="60">
        <f t="shared" si="2"/>
        <v>0.29410000000000025</v>
      </c>
      <c r="Q30" s="60">
        <f t="shared" si="9"/>
        <v>0.3682500000000033</v>
      </c>
      <c r="R30" s="60">
        <f t="shared" si="8"/>
        <v>-7.4150000000003047E-2</v>
      </c>
    </row>
    <row r="31" spans="1:18" x14ac:dyDescent="0.25">
      <c r="A31" s="67" t="s">
        <v>133</v>
      </c>
      <c r="B31" s="67">
        <v>850</v>
      </c>
      <c r="C31" s="19">
        <v>31</v>
      </c>
      <c r="D31" s="64">
        <v>29.0077</v>
      </c>
      <c r="E31" s="64">
        <v>29.0077</v>
      </c>
      <c r="F31" s="27">
        <f t="shared" si="4"/>
        <v>0</v>
      </c>
      <c r="G31" s="28">
        <f t="shared" si="5"/>
        <v>29.0077</v>
      </c>
      <c r="H31" s="30">
        <v>29.009899999999998</v>
      </c>
      <c r="I31" s="30">
        <v>29.009899999999998</v>
      </c>
      <c r="J31" s="61">
        <f t="shared" si="0"/>
        <v>0</v>
      </c>
      <c r="K31" s="28">
        <f t="shared" si="1"/>
        <v>29.009899999999998</v>
      </c>
      <c r="L31" s="27">
        <v>29.009599999999999</v>
      </c>
      <c r="M31" s="30">
        <v>29.0093</v>
      </c>
      <c r="N31" s="27">
        <f t="shared" si="6"/>
        <v>2.9999999999930083E-4</v>
      </c>
      <c r="O31" s="28">
        <f t="shared" si="7"/>
        <v>29.009450000000001</v>
      </c>
      <c r="P31" s="70">
        <f t="shared" si="2"/>
        <v>2.1999999999984254E-3</v>
      </c>
      <c r="Q31" s="60">
        <f t="shared" si="9"/>
        <v>0.40174999999999983</v>
      </c>
      <c r="R31" s="60">
        <f t="shared" si="8"/>
        <v>-0.3995500000000014</v>
      </c>
    </row>
    <row r="32" spans="1:18" x14ac:dyDescent="0.25">
      <c r="A32" s="67"/>
      <c r="B32" s="67">
        <v>90</v>
      </c>
      <c r="C32" s="19">
        <v>32</v>
      </c>
      <c r="D32" s="64">
        <v>28.607800000000001</v>
      </c>
      <c r="E32" s="64">
        <v>28.607600000000001</v>
      </c>
      <c r="F32" s="27">
        <f t="shared" si="4"/>
        <v>1.9999999999953388E-4</v>
      </c>
      <c r="G32" s="28">
        <f t="shared" si="5"/>
        <v>28.607700000000001</v>
      </c>
      <c r="H32" s="30">
        <v>28.786300000000001</v>
      </c>
      <c r="I32" s="30">
        <v>28.786000000000001</v>
      </c>
      <c r="J32" s="61">
        <f t="shared" si="0"/>
        <v>2.9999999999930083E-4</v>
      </c>
      <c r="K32" s="28">
        <f t="shared" si="1"/>
        <v>28.786149999999999</v>
      </c>
      <c r="L32" s="27">
        <v>28.761199999999999</v>
      </c>
      <c r="M32" s="30">
        <v>28.761700000000001</v>
      </c>
      <c r="N32" s="27">
        <f t="shared" si="6"/>
        <v>-5.0000000000238742E-4</v>
      </c>
      <c r="O32" s="28">
        <f t="shared" si="7"/>
        <v>28.76145</v>
      </c>
      <c r="P32" s="60">
        <f t="shared" si="2"/>
        <v>0.178449999999998</v>
      </c>
      <c r="Q32" s="60">
        <f t="shared" si="9"/>
        <v>-0.11554999999999893</v>
      </c>
      <c r="R32" s="60">
        <f t="shared" si="8"/>
        <v>0.29399999999999693</v>
      </c>
    </row>
    <row r="33" spans="1:18" x14ac:dyDescent="0.25">
      <c r="A33" s="67"/>
      <c r="B33" s="67">
        <v>63</v>
      </c>
      <c r="C33" s="19">
        <v>33</v>
      </c>
      <c r="D33" s="64">
        <v>28.876899999999999</v>
      </c>
      <c r="E33" s="64">
        <v>28.877099999999999</v>
      </c>
      <c r="F33" s="27">
        <f t="shared" si="4"/>
        <v>-1.9999999999953388E-4</v>
      </c>
      <c r="G33" s="28">
        <f t="shared" si="5"/>
        <v>28.876999999999999</v>
      </c>
      <c r="H33" s="30">
        <v>29.219899999999999</v>
      </c>
      <c r="I33" s="30">
        <v>29.2194</v>
      </c>
      <c r="J33" s="61">
        <f t="shared" si="0"/>
        <v>4.9999999999883471E-4</v>
      </c>
      <c r="K33" s="28">
        <f t="shared" si="1"/>
        <v>29.219650000000001</v>
      </c>
      <c r="L33" s="27">
        <v>29.1934</v>
      </c>
      <c r="M33" s="30">
        <v>29.193100000000001</v>
      </c>
      <c r="N33" s="27">
        <f t="shared" si="6"/>
        <v>2.9999999999930083E-4</v>
      </c>
      <c r="O33" s="28">
        <f t="shared" si="7"/>
        <v>29.193249999999999</v>
      </c>
      <c r="P33" s="60">
        <f t="shared" si="2"/>
        <v>0.34265000000000256</v>
      </c>
      <c r="Q33" s="60">
        <f t="shared" si="9"/>
        <v>29.193249999999999</v>
      </c>
      <c r="R33" s="60">
        <f t="shared" si="8"/>
        <v>-28.850599999999996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3" workbookViewId="0">
      <selection activeCell="D30" sqref="D30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75" x14ac:dyDescent="0.3">
      <c r="A1" s="41" t="s">
        <v>98</v>
      </c>
    </row>
    <row r="2" spans="1:16" ht="14.25" customHeight="1" x14ac:dyDescent="0.25">
      <c r="A2" s="32"/>
      <c r="B2" s="46"/>
      <c r="C2" s="32"/>
      <c r="D2" s="32"/>
      <c r="E2" s="32"/>
      <c r="F2" s="32"/>
      <c r="G2" s="32"/>
      <c r="H2" s="32"/>
      <c r="I2" s="32"/>
      <c r="J2" s="24"/>
      <c r="K2" s="32"/>
    </row>
    <row r="3" spans="1:16" ht="15.75" x14ac:dyDescent="0.25">
      <c r="A3" s="32"/>
      <c r="B3" s="104" t="s">
        <v>106</v>
      </c>
      <c r="C3" s="105"/>
      <c r="D3" s="105"/>
      <c r="E3" s="105"/>
      <c r="F3" s="105"/>
      <c r="G3" s="105"/>
      <c r="H3" s="105"/>
      <c r="I3" s="106"/>
      <c r="J3" s="107" t="s">
        <v>53</v>
      </c>
      <c r="K3" s="107"/>
      <c r="L3" s="107"/>
      <c r="M3" s="107"/>
      <c r="N3" s="107"/>
      <c r="O3" s="107"/>
      <c r="P3" s="107"/>
    </row>
    <row r="4" spans="1:16" s="78" customFormat="1" x14ac:dyDescent="0.25">
      <c r="A4" s="76"/>
      <c r="B4" s="65" t="s">
        <v>101</v>
      </c>
      <c r="C4" s="66" t="s">
        <v>100</v>
      </c>
      <c r="D4" s="66" t="s">
        <v>123</v>
      </c>
      <c r="E4" s="66" t="s">
        <v>33</v>
      </c>
      <c r="F4" s="66" t="s">
        <v>31</v>
      </c>
      <c r="G4" s="66" t="s">
        <v>42</v>
      </c>
      <c r="H4" s="66" t="s">
        <v>50</v>
      </c>
      <c r="I4" s="86" t="s">
        <v>102</v>
      </c>
      <c r="J4" s="76" t="s">
        <v>24</v>
      </c>
      <c r="K4" s="73" t="s">
        <v>25</v>
      </c>
      <c r="L4" s="73" t="s">
        <v>114</v>
      </c>
      <c r="M4" s="73" t="s">
        <v>43</v>
      </c>
      <c r="N4" s="73" t="s">
        <v>29</v>
      </c>
      <c r="O4" s="74" t="s">
        <v>61</v>
      </c>
      <c r="P4" s="77" t="s">
        <v>68</v>
      </c>
    </row>
    <row r="5" spans="1:16" x14ac:dyDescent="0.25">
      <c r="A5" s="32" t="s">
        <v>47</v>
      </c>
      <c r="B5" s="46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3" t="s">
        <v>26</v>
      </c>
      <c r="J5" s="32"/>
      <c r="K5" s="32"/>
      <c r="L5" s="32"/>
      <c r="M5" s="32"/>
      <c r="N5" s="24"/>
    </row>
    <row r="6" spans="1:16" x14ac:dyDescent="0.25">
      <c r="A6" t="s">
        <v>94</v>
      </c>
      <c r="B6" s="18">
        <f>MUD!R5-MUD!R6</f>
        <v>0.79749999999999521</v>
      </c>
      <c r="C6" s="20">
        <f>MUD!R6</f>
        <v>1.3275000000000026</v>
      </c>
      <c r="D6" s="58">
        <f>SAND!P4</f>
        <v>2.9499999999984539E-3</v>
      </c>
      <c r="E6" s="58">
        <f>SAND!P5</f>
        <v>2.2499999999965326E-3</v>
      </c>
      <c r="F6" s="20">
        <f>SAND!P6</f>
        <v>1.9449999999999079E-2</v>
      </c>
      <c r="G6" s="58">
        <f>B6+C6</f>
        <v>2.1249999999999978</v>
      </c>
      <c r="H6" s="58">
        <f>E6+F6</f>
        <v>2.1699999999995612E-2</v>
      </c>
      <c r="I6" s="84">
        <f>SUM(B6:F6)</f>
        <v>2.1496499999999918</v>
      </c>
      <c r="J6" s="39">
        <f t="shared" ref="J6:J15" si="0">(C6/I6)*100</f>
        <v>61.754239062173269</v>
      </c>
      <c r="K6" s="39">
        <f t="shared" ref="K6:K15" si="1">(B6/I6)*100</f>
        <v>37.099062638103796</v>
      </c>
      <c r="L6" s="39">
        <f>(D6/I6)*100</f>
        <v>0.13723164236031285</v>
      </c>
      <c r="M6" s="39">
        <f>(E6/I6)*100</f>
        <v>0.10466820180013217</v>
      </c>
      <c r="N6" s="58">
        <f>(F6/I6)*100</f>
        <v>0.90479845556249405</v>
      </c>
      <c r="O6" s="58">
        <f>(G6/I6)*100</f>
        <v>98.853301700277058</v>
      </c>
      <c r="P6" s="59">
        <f>(H6/I6)*100</f>
        <v>1.0094666573626261</v>
      </c>
    </row>
    <row r="7" spans="1:16" s="39" customFormat="1" x14ac:dyDescent="0.25">
      <c r="A7" s="39" t="s">
        <v>93</v>
      </c>
      <c r="B7" s="57">
        <f>MUD!R7-MUD!R8</f>
        <v>1.2424999999999797</v>
      </c>
      <c r="C7" s="58">
        <f>MUD!R8</f>
        <v>1.5725000000000087</v>
      </c>
      <c r="D7" s="58">
        <f>SAND!P7</f>
        <v>0</v>
      </c>
      <c r="E7" s="58">
        <f>SAND!P8</f>
        <v>7.7499999999979252E-3</v>
      </c>
      <c r="F7" s="58">
        <f>SAND!P9</f>
        <v>4.5400000000000773E-2</v>
      </c>
      <c r="G7" s="58">
        <f t="shared" ref="G7:G15" si="2">B7+C7</f>
        <v>2.8149999999999884</v>
      </c>
      <c r="H7" s="58">
        <f t="shared" ref="H7:H15" si="3">E7+F7</f>
        <v>5.3149999999998698E-2</v>
      </c>
      <c r="I7" s="84">
        <f t="shared" ref="I7:I15" si="4">SUM(B7:F7)</f>
        <v>2.8681499999999871</v>
      </c>
      <c r="J7" s="39">
        <f t="shared" si="0"/>
        <v>54.826281749560366</v>
      </c>
      <c r="K7" s="39">
        <f t="shared" si="1"/>
        <v>43.320607360144528</v>
      </c>
      <c r="L7" s="39">
        <f t="shared" ref="L7:L15" si="5">(D7/I7)*100</f>
        <v>0</v>
      </c>
      <c r="M7" s="39">
        <f t="shared" ref="M7:M15" si="6">(E7/I7)*100</f>
        <v>0.2702090197513366</v>
      </c>
      <c r="N7" s="58">
        <f t="shared" ref="N7:N15" si="7">(F7/I7)*100</f>
        <v>1.5829018705437643</v>
      </c>
      <c r="O7" s="58">
        <f t="shared" ref="O7:O15" si="8">(G7/I7)*100</f>
        <v>98.146889109704901</v>
      </c>
      <c r="P7" s="59">
        <f t="shared" ref="P7:P15" si="9">(H7/I7)*100</f>
        <v>1.853110890295101</v>
      </c>
    </row>
    <row r="8" spans="1:16" x14ac:dyDescent="0.25">
      <c r="A8" t="s">
        <v>75</v>
      </c>
      <c r="B8" s="18">
        <f>MUD!R9-MUD!R10</f>
        <v>1.31</v>
      </c>
      <c r="C8" s="20">
        <f>MUD!R10</f>
        <v>1.7449999999999952</v>
      </c>
      <c r="D8" s="20">
        <f>SAND!P10</f>
        <v>0</v>
      </c>
      <c r="E8" s="20">
        <f>SAND!P11</f>
        <v>5.8500000000023533E-3</v>
      </c>
      <c r="F8" s="20">
        <f>SAND!P12</f>
        <v>4.3949999999995271E-2</v>
      </c>
      <c r="G8" s="58">
        <f t="shared" si="2"/>
        <v>3.0549999999999953</v>
      </c>
      <c r="H8" s="58">
        <f t="shared" si="3"/>
        <v>4.9799999999997624E-2</v>
      </c>
      <c r="I8" s="84">
        <f t="shared" si="4"/>
        <v>3.1047999999999929</v>
      </c>
      <c r="J8" s="39">
        <f t="shared" si="0"/>
        <v>56.203298119041456</v>
      </c>
      <c r="K8" s="39">
        <f t="shared" si="1"/>
        <v>42.192733831486827</v>
      </c>
      <c r="L8" s="39">
        <f t="shared" si="5"/>
        <v>0</v>
      </c>
      <c r="M8" s="39">
        <f t="shared" si="6"/>
        <v>0.1884179335223643</v>
      </c>
      <c r="N8" s="58">
        <f t="shared" si="7"/>
        <v>1.4155501159493484</v>
      </c>
      <c r="O8" s="58">
        <f t="shared" si="8"/>
        <v>98.396031950528283</v>
      </c>
      <c r="P8" s="59">
        <f t="shared" si="9"/>
        <v>1.603968049471713</v>
      </c>
    </row>
    <row r="9" spans="1:16" ht="15.75" customHeight="1" x14ac:dyDescent="0.25">
      <c r="A9" t="s">
        <v>76</v>
      </c>
      <c r="B9" s="18">
        <f>MUD!R11-MUD!R12</f>
        <v>1.31</v>
      </c>
      <c r="C9" s="20">
        <f>MUD!R12</f>
        <v>1.6974999999999949</v>
      </c>
      <c r="D9" s="20">
        <f>SAND!P13</f>
        <v>2.3000000000052978E-3</v>
      </c>
      <c r="E9" s="20">
        <f>SAND!P14</f>
        <v>8.4499999999998465E-3</v>
      </c>
      <c r="F9" s="20">
        <f>SAND!P15</f>
        <v>3.8699999999998624E-2</v>
      </c>
      <c r="G9" s="58">
        <f t="shared" si="2"/>
        <v>3.007499999999995</v>
      </c>
      <c r="H9" s="58">
        <f t="shared" si="3"/>
        <v>4.7149999999998471E-2</v>
      </c>
      <c r="I9" s="84">
        <f t="shared" si="4"/>
        <v>3.0569499999999987</v>
      </c>
      <c r="J9" s="39">
        <f t="shared" si="0"/>
        <v>55.529203945108542</v>
      </c>
      <c r="K9" s="39">
        <f t="shared" si="1"/>
        <v>42.853170643942512</v>
      </c>
      <c r="L9" s="39">
        <f t="shared" si="5"/>
        <v>7.5238391207095259E-2</v>
      </c>
      <c r="M9" s="39">
        <f t="shared" si="6"/>
        <v>0.27641930682542565</v>
      </c>
      <c r="N9" s="58">
        <f t="shared" si="7"/>
        <v>1.2659677129164246</v>
      </c>
      <c r="O9" s="58">
        <f t="shared" si="8"/>
        <v>98.382374589051054</v>
      </c>
      <c r="P9" s="59">
        <f t="shared" si="9"/>
        <v>1.5423870197418503</v>
      </c>
    </row>
    <row r="10" spans="1:16" x14ac:dyDescent="0.25">
      <c r="A10" s="39" t="s">
        <v>77</v>
      </c>
      <c r="B10" s="18">
        <f>MUD!R13-MUD!R14</f>
        <v>1.22000000000001</v>
      </c>
      <c r="C10" s="20">
        <f>MUD!R14</f>
        <v>1.7699999999999925</v>
      </c>
      <c r="D10" s="20">
        <f>SAND!P16</f>
        <v>0</v>
      </c>
      <c r="E10" s="20">
        <f>SAND!P17</f>
        <v>5.9000000000004604E-3</v>
      </c>
      <c r="F10" s="58">
        <f>SAND!P18</f>
        <v>3.2350000000000989E-2</v>
      </c>
      <c r="G10" s="58">
        <f t="shared" si="2"/>
        <v>2.9900000000000024</v>
      </c>
      <c r="H10" s="58">
        <f t="shared" si="3"/>
        <v>3.825000000000145E-2</v>
      </c>
      <c r="I10" s="84">
        <f t="shared" si="4"/>
        <v>3.0282500000000039</v>
      </c>
      <c r="J10" s="39">
        <f t="shared" si="0"/>
        <v>58.449599603731208</v>
      </c>
      <c r="K10" s="39">
        <f t="shared" si="1"/>
        <v>40.287294642120315</v>
      </c>
      <c r="L10" s="39">
        <f t="shared" si="5"/>
        <v>0</v>
      </c>
      <c r="M10" s="39">
        <f t="shared" si="6"/>
        <v>0.19483199867912004</v>
      </c>
      <c r="N10" s="58">
        <f t="shared" si="7"/>
        <v>1.0682737554693618</v>
      </c>
      <c r="O10" s="58">
        <f t="shared" si="8"/>
        <v>98.736894245851516</v>
      </c>
      <c r="P10" s="59">
        <f t="shared" si="9"/>
        <v>1.2631057541484818</v>
      </c>
    </row>
    <row r="11" spans="1:16" s="39" customFormat="1" x14ac:dyDescent="0.25">
      <c r="A11" t="s">
        <v>78</v>
      </c>
      <c r="B11" s="57">
        <f>MUD!R15-MUD!R16</f>
        <v>1.2924999999999964</v>
      </c>
      <c r="C11" s="58">
        <f>MUD!R16</f>
        <v>1.8125000000000044</v>
      </c>
      <c r="D11" s="58">
        <f>SAND!P19</f>
        <v>0</v>
      </c>
      <c r="E11" s="20">
        <f>SAND!P20</f>
        <v>8.5000000000334808E-4</v>
      </c>
      <c r="F11" s="20">
        <f>SAND!P21</f>
        <v>4.4550000000000978E-2</v>
      </c>
      <c r="G11" s="58">
        <f t="shared" si="2"/>
        <v>3.1050000000000009</v>
      </c>
      <c r="H11" s="58">
        <f t="shared" si="3"/>
        <v>4.5400000000004326E-2</v>
      </c>
      <c r="I11" s="84">
        <f t="shared" si="4"/>
        <v>3.1504000000000052</v>
      </c>
      <c r="J11" s="39">
        <f t="shared" si="0"/>
        <v>57.532376841036104</v>
      </c>
      <c r="K11" s="39">
        <f t="shared" si="1"/>
        <v>41.026536312848982</v>
      </c>
      <c r="L11" s="39">
        <f t="shared" si="5"/>
        <v>0</v>
      </c>
      <c r="M11" s="39">
        <f t="shared" si="6"/>
        <v>2.6980700863488659E-2</v>
      </c>
      <c r="N11" s="58">
        <f t="shared" si="7"/>
        <v>1.4141061452514254</v>
      </c>
      <c r="O11" s="58">
        <f t="shared" si="8"/>
        <v>98.558913153885086</v>
      </c>
      <c r="P11" s="59">
        <f t="shared" si="9"/>
        <v>1.441086846114914</v>
      </c>
    </row>
    <row r="12" spans="1:16" ht="15.75" customHeight="1" x14ac:dyDescent="0.25">
      <c r="A12" s="60" t="s">
        <v>79</v>
      </c>
      <c r="B12" s="18">
        <f>MUD!R17-MUD!R18</f>
        <v>1.4349999999999974</v>
      </c>
      <c r="C12" s="20">
        <f>MUD!R18</f>
        <v>1.8800000000000026</v>
      </c>
      <c r="D12" s="20">
        <f>SAND!P22</f>
        <v>0</v>
      </c>
      <c r="E12" s="20">
        <f>SAND!P23</f>
        <v>1.5999999999998238E-2</v>
      </c>
      <c r="F12" s="79">
        <f>SAND!P24</f>
        <v>4.4149999999998357E-2</v>
      </c>
      <c r="G12" s="58">
        <f t="shared" si="2"/>
        <v>3.3149999999999999</v>
      </c>
      <c r="H12" s="58">
        <f t="shared" si="3"/>
        <v>6.0149999999996595E-2</v>
      </c>
      <c r="I12" s="84">
        <f t="shared" si="4"/>
        <v>3.3751499999999965</v>
      </c>
      <c r="J12" s="39">
        <f t="shared" si="0"/>
        <v>55.701228093566343</v>
      </c>
      <c r="K12" s="39">
        <f t="shared" si="1"/>
        <v>42.516628890567794</v>
      </c>
      <c r="L12" s="39">
        <f t="shared" si="5"/>
        <v>0</v>
      </c>
      <c r="M12" s="39">
        <f t="shared" si="6"/>
        <v>0.4740530050515756</v>
      </c>
      <c r="N12" s="58">
        <f t="shared" si="7"/>
        <v>1.308090010814287</v>
      </c>
      <c r="O12" s="58">
        <f t="shared" si="8"/>
        <v>98.21785698413413</v>
      </c>
      <c r="P12" s="59">
        <f t="shared" si="9"/>
        <v>1.7821430158658624</v>
      </c>
    </row>
    <row r="13" spans="1:16" s="60" customFormat="1" x14ac:dyDescent="0.25">
      <c r="A13" s="60" t="s">
        <v>80</v>
      </c>
      <c r="B13" s="62">
        <f>MUD!R19-MUD!R20</f>
        <v>1.5850000000000142</v>
      </c>
      <c r="C13" s="79">
        <f>MUD!R20</f>
        <v>1.9449999999999954</v>
      </c>
      <c r="D13" s="20">
        <f>SAND!P25</f>
        <v>1.2499999999988631E-3</v>
      </c>
      <c r="E13" s="79">
        <f>SAND!P26</f>
        <v>1.015000000000299E-2</v>
      </c>
      <c r="F13" s="79">
        <f>SAND!P27</f>
        <v>5.7349999999999568E-2</v>
      </c>
      <c r="G13" s="58">
        <f t="shared" si="2"/>
        <v>3.5300000000000096</v>
      </c>
      <c r="H13" s="58">
        <f t="shared" si="3"/>
        <v>6.7500000000002558E-2</v>
      </c>
      <c r="I13" s="84">
        <f t="shared" si="4"/>
        <v>3.598750000000011</v>
      </c>
      <c r="J13" s="39">
        <f t="shared" si="0"/>
        <v>54.046543938867366</v>
      </c>
      <c r="K13" s="39">
        <f t="shared" si="1"/>
        <v>44.04307051059422</v>
      </c>
      <c r="L13" s="39">
        <f t="shared" si="5"/>
        <v>3.4734282737029783E-2</v>
      </c>
      <c r="M13" s="39">
        <f t="shared" si="6"/>
        <v>0.2820423758250214</v>
      </c>
      <c r="N13" s="58">
        <f t="shared" si="7"/>
        <v>1.5936088919763638</v>
      </c>
      <c r="O13" s="58">
        <f t="shared" si="8"/>
        <v>98.089614449461578</v>
      </c>
      <c r="P13" s="59">
        <f t="shared" si="9"/>
        <v>1.8756512678013852</v>
      </c>
    </row>
    <row r="14" spans="1:16" s="60" customFormat="1" x14ac:dyDescent="0.25">
      <c r="A14" s="60" t="s">
        <v>81</v>
      </c>
      <c r="B14" s="62">
        <f>MUD!R21-MUD!R22</f>
        <v>1.5000000000000013</v>
      </c>
      <c r="C14" s="79">
        <f>MUD!R22</f>
        <v>1.9275000000000029</v>
      </c>
      <c r="D14" s="58">
        <f>SAND!P28</f>
        <v>0</v>
      </c>
      <c r="E14" s="79">
        <f>SAND!P29</f>
        <v>5.9000000000004604E-3</v>
      </c>
      <c r="F14" s="58">
        <f>SAND!P30</f>
        <v>5.0049999999998818E-2</v>
      </c>
      <c r="G14" s="58">
        <f t="shared" si="2"/>
        <v>3.4275000000000042</v>
      </c>
      <c r="H14" s="58">
        <f t="shared" si="3"/>
        <v>5.5949999999999278E-2</v>
      </c>
      <c r="I14" s="84">
        <f t="shared" si="4"/>
        <v>3.4834500000000035</v>
      </c>
      <c r="J14" s="39">
        <f t="shared" si="0"/>
        <v>55.333074968780984</v>
      </c>
      <c r="K14" s="39">
        <f t="shared" si="1"/>
        <v>43.060758730568828</v>
      </c>
      <c r="L14" s="39">
        <f t="shared" si="5"/>
        <v>0</v>
      </c>
      <c r="M14" s="39">
        <f t="shared" si="6"/>
        <v>0.16937231767358379</v>
      </c>
      <c r="N14" s="58">
        <f t="shared" si="7"/>
        <v>1.4367939829766114</v>
      </c>
      <c r="O14" s="58">
        <f t="shared" si="8"/>
        <v>98.393833699349813</v>
      </c>
      <c r="P14" s="59">
        <f t="shared" si="9"/>
        <v>1.6061663006501952</v>
      </c>
    </row>
    <row r="15" spans="1:16" s="39" customFormat="1" x14ac:dyDescent="0.25">
      <c r="A15" s="39" t="s">
        <v>82</v>
      </c>
      <c r="B15" s="57">
        <f>MUD!R23-MUD!R24</f>
        <v>1.507499999999995</v>
      </c>
      <c r="C15" s="58">
        <f>MUD!R24</f>
        <v>2.082500000000008</v>
      </c>
      <c r="D15" s="20">
        <f>SAND!P31</f>
        <v>0</v>
      </c>
      <c r="E15" s="58">
        <f>SAND!P32</f>
        <v>7.9999999999991189E-3</v>
      </c>
      <c r="F15" s="58">
        <f>SAND!P33</f>
        <v>4.8750000000001847E-2</v>
      </c>
      <c r="G15" s="58">
        <f t="shared" si="2"/>
        <v>3.590000000000003</v>
      </c>
      <c r="H15" s="58">
        <f t="shared" si="3"/>
        <v>5.6750000000000966E-2</v>
      </c>
      <c r="I15" s="84">
        <f t="shared" si="4"/>
        <v>3.6467500000000039</v>
      </c>
      <c r="J15" s="39">
        <f t="shared" si="0"/>
        <v>57.10564201000907</v>
      </c>
      <c r="K15" s="39">
        <f t="shared" si="1"/>
        <v>41.338177829574093</v>
      </c>
      <c r="L15" s="39">
        <f t="shared" si="5"/>
        <v>0</v>
      </c>
      <c r="M15" s="39">
        <f t="shared" si="6"/>
        <v>0.21937341468428354</v>
      </c>
      <c r="N15" s="58">
        <f t="shared" si="7"/>
        <v>1.3368067457325508</v>
      </c>
      <c r="O15" s="58">
        <f t="shared" si="8"/>
        <v>98.443819839583171</v>
      </c>
      <c r="P15" s="59">
        <f t="shared" si="9"/>
        <v>1.5561801604168344</v>
      </c>
    </row>
    <row r="17" spans="1:16" s="49" customFormat="1" ht="18.75" x14ac:dyDescent="0.3">
      <c r="A17" s="47" t="s">
        <v>99</v>
      </c>
      <c r="B17" s="48"/>
      <c r="P17" s="50"/>
    </row>
    <row r="18" spans="1:16" s="20" customFormat="1" ht="18.75" x14ac:dyDescent="0.3">
      <c r="A18" s="54"/>
      <c r="B18" s="104" t="s">
        <v>107</v>
      </c>
      <c r="C18" s="105"/>
      <c r="D18" s="105"/>
      <c r="E18" s="105"/>
      <c r="F18" s="105"/>
      <c r="G18" s="105"/>
      <c r="H18" s="106"/>
      <c r="I18" s="105" t="s">
        <v>116</v>
      </c>
      <c r="J18" s="105"/>
      <c r="K18" s="105"/>
      <c r="L18" s="105"/>
      <c r="M18" s="105"/>
      <c r="N18" s="105"/>
      <c r="O18" s="55"/>
      <c r="P18" s="19"/>
    </row>
    <row r="19" spans="1:16" x14ac:dyDescent="0.25">
      <c r="A19" s="32" t="s">
        <v>23</v>
      </c>
      <c r="B19" s="46"/>
      <c r="C19" s="24"/>
      <c r="D19" s="24"/>
      <c r="E19" s="24"/>
      <c r="F19" s="56" t="s">
        <v>111</v>
      </c>
      <c r="G19" s="56" t="s">
        <v>112</v>
      </c>
      <c r="H19" s="81" t="s">
        <v>113</v>
      </c>
      <c r="I19" s="35" t="s">
        <v>122</v>
      </c>
      <c r="J19" s="35" t="s">
        <v>108</v>
      </c>
      <c r="K19" s="35" t="s">
        <v>121</v>
      </c>
      <c r="L19" s="35" t="s">
        <v>109</v>
      </c>
      <c r="M19" s="35" t="s">
        <v>120</v>
      </c>
      <c r="N19" s="56" t="s">
        <v>110</v>
      </c>
    </row>
    <row r="20" spans="1:16" x14ac:dyDescent="0.25">
      <c r="A20" s="32"/>
      <c r="B20" s="46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2" t="s">
        <v>38</v>
      </c>
      <c r="I20" s="33" t="s">
        <v>39</v>
      </c>
      <c r="J20" s="33" t="s">
        <v>40</v>
      </c>
      <c r="K20" s="33" t="s">
        <v>41</v>
      </c>
      <c r="L20" s="33" t="s">
        <v>117</v>
      </c>
      <c r="M20" s="33" t="s">
        <v>119</v>
      </c>
      <c r="N20" s="33" t="s">
        <v>118</v>
      </c>
    </row>
    <row r="21" spans="1:16" x14ac:dyDescent="0.25">
      <c r="A21" s="32"/>
      <c r="B21" s="46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3" t="s">
        <v>27</v>
      </c>
      <c r="I21" s="32"/>
    </row>
    <row r="22" spans="1:16" x14ac:dyDescent="0.25">
      <c r="A22" t="s">
        <v>94</v>
      </c>
      <c r="B22" s="57">
        <f>'for PELLETS'!P4</f>
        <v>7.2000000000045361E-3</v>
      </c>
      <c r="C22" s="58">
        <f>'for PELLETS'!P5</f>
        <v>4.695000000000249E-2</v>
      </c>
      <c r="D22" s="58">
        <f>'for PELLETS'!P6</f>
        <v>0.13950000000000529</v>
      </c>
      <c r="E22" s="58">
        <f t="shared" ref="E22:E31" si="10">C22+D22</f>
        <v>0.18645000000000778</v>
      </c>
      <c r="F22" s="58">
        <f t="shared" ref="F22:F31" si="11">E22-H6</f>
        <v>0.16475000000001216</v>
      </c>
      <c r="G22" s="58">
        <f t="shared" ref="G22:G31" si="12">C22-E6</f>
        <v>4.4700000000005957E-2</v>
      </c>
      <c r="H22" s="84">
        <f>D22-F6</f>
        <v>0.12005000000000621</v>
      </c>
      <c r="I22" s="39">
        <f>(F22/G6)*100</f>
        <v>7.7529411764711691</v>
      </c>
      <c r="J22" s="39">
        <f t="shared" ref="J22:J31" si="13">(F22/I6)*100</f>
        <v>7.664038331822054</v>
      </c>
      <c r="K22" s="39">
        <f>(G22/G6)*100</f>
        <v>2.1035294117649888</v>
      </c>
      <c r="L22" s="39">
        <f t="shared" ref="L22:L31" si="14">(G22/I6)*100</f>
        <v>2.0794082757661076</v>
      </c>
      <c r="M22" s="39">
        <f>(H22/G6)*100</f>
        <v>5.6494117647061799</v>
      </c>
      <c r="N22" s="58">
        <f t="shared" ref="N22:N31" si="15">(H22/I6)*100</f>
        <v>5.5846300560559472</v>
      </c>
    </row>
    <row r="23" spans="1:16" s="60" customFormat="1" x14ac:dyDescent="0.25">
      <c r="A23" s="60" t="s">
        <v>93</v>
      </c>
      <c r="B23" s="62">
        <f>'for PELLETS'!P7</f>
        <v>1.9299999999997652E-2</v>
      </c>
      <c r="C23" s="79">
        <f>'for PELLETS'!P8</f>
        <v>5.7750000000002188E-2</v>
      </c>
      <c r="D23" s="79">
        <f>'for PELLETS'!P9</f>
        <v>0.21559999999999846</v>
      </c>
      <c r="E23" s="79">
        <f t="shared" si="10"/>
        <v>0.27335000000000065</v>
      </c>
      <c r="F23" s="79">
        <f t="shared" si="11"/>
        <v>0.22020000000000195</v>
      </c>
      <c r="G23" s="79">
        <f t="shared" si="12"/>
        <v>5.0000000000004263E-2</v>
      </c>
      <c r="H23" s="85">
        <f>D23-F7</f>
        <v>0.17019999999999769</v>
      </c>
      <c r="I23" s="60">
        <f t="shared" ref="I23:I31" si="16">(F23/G7)*100</f>
        <v>7.8223801065720373</v>
      </c>
      <c r="J23" s="60">
        <f t="shared" si="13"/>
        <v>7.6774227289368735</v>
      </c>
      <c r="K23" s="60">
        <f t="shared" ref="K23:K31" si="17">(G23/G7)*100</f>
        <v>1.7761989342807982</v>
      </c>
      <c r="L23" s="60">
        <f t="shared" si="14"/>
        <v>1.7432839983963351</v>
      </c>
      <c r="M23" s="60">
        <f t="shared" ref="M23:M31" si="18">(H23/G7)*100</f>
        <v>6.0461811722912397</v>
      </c>
      <c r="N23" s="79">
        <f t="shared" si="15"/>
        <v>5.9341387305405382</v>
      </c>
      <c r="O23" s="79"/>
      <c r="P23" s="80"/>
    </row>
    <row r="24" spans="1:16" x14ac:dyDescent="0.25">
      <c r="A24" t="s">
        <v>75</v>
      </c>
      <c r="B24" s="57">
        <f>'for PELLETS'!P10</f>
        <v>1.5000000000000568E-3</v>
      </c>
      <c r="C24" s="58">
        <f>'for PELLETS'!P11</f>
        <v>9.6250000000001279E-2</v>
      </c>
      <c r="D24" s="58">
        <f>'for PELLETS'!P12</f>
        <v>0.21985000000000099</v>
      </c>
      <c r="E24" s="58">
        <f t="shared" si="10"/>
        <v>0.31610000000000227</v>
      </c>
      <c r="F24" s="58">
        <f t="shared" si="11"/>
        <v>0.26630000000000464</v>
      </c>
      <c r="G24" s="58">
        <f t="shared" si="12"/>
        <v>9.0399999999998926E-2</v>
      </c>
      <c r="H24" s="84">
        <f>D24-F8</f>
        <v>0.17590000000000572</v>
      </c>
      <c r="I24" s="39">
        <f t="shared" si="16"/>
        <v>8.716857610474797</v>
      </c>
      <c r="J24" s="39">
        <f t="shared" si="13"/>
        <v>8.5770419994848393</v>
      </c>
      <c r="K24" s="39">
        <f t="shared" si="17"/>
        <v>2.9590834697217372</v>
      </c>
      <c r="L24" s="39">
        <f t="shared" si="14"/>
        <v>2.9116207163102015</v>
      </c>
      <c r="M24" s="39">
        <f t="shared" si="18"/>
        <v>5.7577741407530603</v>
      </c>
      <c r="N24" s="58">
        <f t="shared" si="15"/>
        <v>5.6654212831746369</v>
      </c>
    </row>
    <row r="25" spans="1:16" x14ac:dyDescent="0.25">
      <c r="A25" t="s">
        <v>76</v>
      </c>
      <c r="B25" s="57">
        <f>'for PELLETS'!P13</f>
        <v>3.0500000000017735E-3</v>
      </c>
      <c r="C25" s="58">
        <f>'for PELLETS'!P14</f>
        <v>7.8749999999999432E-2</v>
      </c>
      <c r="D25" s="58">
        <f>'for PELLETS'!P15</f>
        <v>0.22350000000000136</v>
      </c>
      <c r="E25" s="58">
        <f t="shared" si="10"/>
        <v>0.3022500000000008</v>
      </c>
      <c r="F25" s="58">
        <f t="shared" si="11"/>
        <v>0.25510000000000232</v>
      </c>
      <c r="G25" s="58">
        <f t="shared" si="12"/>
        <v>7.0299999999999585E-2</v>
      </c>
      <c r="H25" s="84">
        <f>D25-F9</f>
        <v>0.18480000000000274</v>
      </c>
      <c r="I25" s="39">
        <f t="shared" si="16"/>
        <v>8.4821280133001746</v>
      </c>
      <c r="J25" s="39">
        <f t="shared" si="13"/>
        <v>8.3449189551678131</v>
      </c>
      <c r="K25" s="39">
        <f t="shared" si="17"/>
        <v>2.3374896093100483</v>
      </c>
      <c r="L25" s="39">
        <f t="shared" si="14"/>
        <v>2.2996777834115578</v>
      </c>
      <c r="M25" s="39">
        <f t="shared" si="18"/>
        <v>6.1446384039901263</v>
      </c>
      <c r="N25" s="58">
        <f t="shared" si="15"/>
        <v>6.0452411717562544</v>
      </c>
    </row>
    <row r="26" spans="1:16" x14ac:dyDescent="0.25">
      <c r="A26" s="39" t="s">
        <v>77</v>
      </c>
      <c r="B26" s="57">
        <f>'for PELLETS'!P16</f>
        <v>0</v>
      </c>
      <c r="C26" s="58">
        <f>'for PELLETS'!P17</f>
        <v>6.239999999999668E-2</v>
      </c>
      <c r="D26" s="58">
        <f>'for PELLETS'!P18</f>
        <v>0.15895000000000081</v>
      </c>
      <c r="E26" s="58">
        <f t="shared" si="10"/>
        <v>0.22134999999999749</v>
      </c>
      <c r="F26" s="58">
        <f t="shared" si="11"/>
        <v>0.18309999999999604</v>
      </c>
      <c r="G26" s="58">
        <f t="shared" si="12"/>
        <v>5.649999999999622E-2</v>
      </c>
      <c r="H26" s="84">
        <f t="shared" ref="H26:H31" si="19">D26-F10</f>
        <v>0.12659999999999982</v>
      </c>
      <c r="I26" s="39">
        <f t="shared" si="16"/>
        <v>6.1237458193978558</v>
      </c>
      <c r="J26" s="39">
        <f t="shared" si="13"/>
        <v>6.0463964335836149</v>
      </c>
      <c r="K26" s="39">
        <f t="shared" si="17"/>
        <v>1.8896321070232833</v>
      </c>
      <c r="L26" s="39">
        <f t="shared" si="14"/>
        <v>1.865764055147235</v>
      </c>
      <c r="M26" s="39">
        <f t="shared" si="18"/>
        <v>4.2341137123745725</v>
      </c>
      <c r="N26" s="58">
        <f t="shared" si="15"/>
        <v>4.1806323784363792</v>
      </c>
    </row>
    <row r="27" spans="1:16" s="38" customFormat="1" x14ac:dyDescent="0.25">
      <c r="A27" t="s">
        <v>78</v>
      </c>
      <c r="B27" s="57">
        <f>'for PELLETS'!P19</f>
        <v>2.0600000000001728E-2</v>
      </c>
      <c r="C27" s="58">
        <f>'for PELLETS'!P20</f>
        <v>7.7649999999998442E-2</v>
      </c>
      <c r="D27" s="58">
        <f>'for PELLETS'!P21</f>
        <v>0.2195999999999998</v>
      </c>
      <c r="E27" s="58">
        <f t="shared" si="10"/>
        <v>0.29724999999999824</v>
      </c>
      <c r="F27" s="58">
        <f t="shared" si="11"/>
        <v>0.25184999999999391</v>
      </c>
      <c r="G27" s="58">
        <f t="shared" si="12"/>
        <v>7.6799999999995094E-2</v>
      </c>
      <c r="H27" s="84">
        <f t="shared" si="19"/>
        <v>0.17504999999999882</v>
      </c>
      <c r="I27" s="39">
        <f t="shared" si="16"/>
        <v>8.1111111111109118</v>
      </c>
      <c r="J27" s="39">
        <f t="shared" si="13"/>
        <v>7.9942229558149283</v>
      </c>
      <c r="K27" s="39">
        <f t="shared" si="17"/>
        <v>2.4734299516906626</v>
      </c>
      <c r="L27" s="39">
        <f t="shared" si="14"/>
        <v>2.4377856780089817</v>
      </c>
      <c r="M27" s="39">
        <f t="shared" si="18"/>
        <v>5.6376811594202501</v>
      </c>
      <c r="N27" s="58">
        <f t="shared" si="15"/>
        <v>5.5564372778059461</v>
      </c>
      <c r="O27" s="51"/>
      <c r="P27" s="44"/>
    </row>
    <row r="28" spans="1:16" x14ac:dyDescent="0.25">
      <c r="A28" s="60" t="s">
        <v>79</v>
      </c>
      <c r="B28" s="57">
        <f>'for PELLETS'!P22</f>
        <v>1.0899999999999466E-2</v>
      </c>
      <c r="C28" s="58">
        <f>'for PELLETS'!P23</f>
        <v>0.13214999999999932</v>
      </c>
      <c r="D28" s="58">
        <f>'for PELLETS'!P24</f>
        <v>0.33980000000000032</v>
      </c>
      <c r="E28" s="58">
        <f t="shared" si="10"/>
        <v>0.47194999999999965</v>
      </c>
      <c r="F28" s="58">
        <f t="shared" si="11"/>
        <v>0.41180000000000305</v>
      </c>
      <c r="G28" s="58">
        <f t="shared" si="12"/>
        <v>0.11615000000000109</v>
      </c>
      <c r="H28" s="84">
        <f t="shared" si="19"/>
        <v>0.29565000000000197</v>
      </c>
      <c r="I28" s="39">
        <f t="shared" si="16"/>
        <v>12.422322775264044</v>
      </c>
      <c r="J28" s="39">
        <f t="shared" si="13"/>
        <v>12.200939217516362</v>
      </c>
      <c r="K28" s="39">
        <f t="shared" si="17"/>
        <v>3.5037707390648896</v>
      </c>
      <c r="L28" s="39">
        <f t="shared" si="14"/>
        <v>3.4413285335466925</v>
      </c>
      <c r="M28" s="39">
        <f t="shared" si="18"/>
        <v>8.9185520361991539</v>
      </c>
      <c r="N28" s="58">
        <f t="shared" si="15"/>
        <v>8.7596106839696688</v>
      </c>
    </row>
    <row r="29" spans="1:16" s="31" customFormat="1" x14ac:dyDescent="0.25">
      <c r="A29" s="60" t="s">
        <v>80</v>
      </c>
      <c r="B29" s="57">
        <f>'for PELLETS'!P25</f>
        <v>1.549999999998164E-3</v>
      </c>
      <c r="C29" s="58">
        <f>'for PELLETS'!P26</f>
        <v>0.11694999999999922</v>
      </c>
      <c r="D29" s="58">
        <f>'for PELLETS'!P27</f>
        <v>0.2751000000000019</v>
      </c>
      <c r="E29" s="58">
        <f t="shared" si="10"/>
        <v>0.39205000000000112</v>
      </c>
      <c r="F29" s="58">
        <f t="shared" si="11"/>
        <v>0.32454999999999856</v>
      </c>
      <c r="G29" s="58">
        <f t="shared" si="12"/>
        <v>0.10679999999999623</v>
      </c>
      <c r="H29" s="84">
        <f t="shared" si="19"/>
        <v>0.21775000000000233</v>
      </c>
      <c r="I29" s="39">
        <f t="shared" si="16"/>
        <v>9.1940509915013511</v>
      </c>
      <c r="J29" s="39">
        <f t="shared" si="13"/>
        <v>9.0184091698505746</v>
      </c>
      <c r="K29" s="39">
        <f t="shared" si="17"/>
        <v>3.0254957507081004</v>
      </c>
      <c r="L29" s="39">
        <f t="shared" si="14"/>
        <v>2.9676971170544189</v>
      </c>
      <c r="M29" s="39">
        <f t="shared" si="18"/>
        <v>6.1685552407932507</v>
      </c>
      <c r="N29" s="58">
        <f t="shared" si="15"/>
        <v>6.0507120527961558</v>
      </c>
      <c r="O29" s="52"/>
      <c r="P29" s="45"/>
    </row>
    <row r="30" spans="1:16" s="31" customFormat="1" x14ac:dyDescent="0.25">
      <c r="A30" s="60" t="s">
        <v>81</v>
      </c>
      <c r="B30" s="57">
        <f>'for PELLETS'!P28</f>
        <v>3.0999999999998806E-3</v>
      </c>
      <c r="C30" s="58">
        <f>'for PELLETS'!P29</f>
        <v>0.29010000000000247</v>
      </c>
      <c r="D30" s="58">
        <f>'for PELLETS'!P30</f>
        <v>0.29770000000000607</v>
      </c>
      <c r="E30" s="58">
        <f t="shared" si="10"/>
        <v>0.58780000000000854</v>
      </c>
      <c r="F30" s="58">
        <f t="shared" si="11"/>
        <v>0.53185000000000926</v>
      </c>
      <c r="G30" s="58">
        <f t="shared" si="12"/>
        <v>0.28420000000000201</v>
      </c>
      <c r="H30" s="84">
        <f t="shared" si="19"/>
        <v>0.24765000000000725</v>
      </c>
      <c r="I30" s="39">
        <f t="shared" si="16"/>
        <v>15.51714077315853</v>
      </c>
      <c r="J30" s="39">
        <f t="shared" si="13"/>
        <v>15.267909687235607</v>
      </c>
      <c r="K30" s="39">
        <f t="shared" si="17"/>
        <v>8.291757840992025</v>
      </c>
      <c r="L30" s="39">
        <f t="shared" si="14"/>
        <v>8.1585784208184915</v>
      </c>
      <c r="M30" s="39">
        <f t="shared" si="18"/>
        <v>7.2253829321665046</v>
      </c>
      <c r="N30" s="58">
        <f t="shared" si="15"/>
        <v>7.1093312664171151</v>
      </c>
      <c r="O30" s="52"/>
      <c r="P30" s="45"/>
    </row>
    <row r="31" spans="1:16" s="60" customFormat="1" ht="14.25" customHeight="1" x14ac:dyDescent="0.25">
      <c r="A31" s="39" t="s">
        <v>82</v>
      </c>
      <c r="B31" s="62">
        <f>'for PELLETS'!P31</f>
        <v>5.5000000000049454E-4</v>
      </c>
      <c r="C31" s="79">
        <f>'for PELLETS'!P32</f>
        <v>0.15145000000000053</v>
      </c>
      <c r="D31" s="79">
        <f>'for PELLETS'!P33</f>
        <v>0.39359999999999928</v>
      </c>
      <c r="E31" s="58">
        <f t="shared" si="10"/>
        <v>0.54504999999999981</v>
      </c>
      <c r="F31" s="58">
        <f t="shared" si="11"/>
        <v>0.48829999999999885</v>
      </c>
      <c r="G31" s="58">
        <f t="shared" si="12"/>
        <v>0.14345000000000141</v>
      </c>
      <c r="H31" s="84">
        <f t="shared" si="19"/>
        <v>0.34484999999999744</v>
      </c>
      <c r="I31" s="39">
        <f t="shared" si="16"/>
        <v>13.601671309192156</v>
      </c>
      <c r="J31" s="39">
        <f t="shared" si="13"/>
        <v>13.390004798793401</v>
      </c>
      <c r="K31" s="39">
        <f t="shared" si="17"/>
        <v>3.9958217270195342</v>
      </c>
      <c r="L31" s="39">
        <f t="shared" si="14"/>
        <v>3.9336395420580308</v>
      </c>
      <c r="M31" s="39">
        <f t="shared" si="18"/>
        <v>9.6058495821726222</v>
      </c>
      <c r="N31" s="58">
        <f t="shared" si="15"/>
        <v>9.4563652567353689</v>
      </c>
      <c r="O31" s="79"/>
      <c r="P31" s="80"/>
    </row>
    <row r="33" spans="1:1" x14ac:dyDescent="0.25">
      <c r="A33" s="38" t="s">
        <v>115</v>
      </c>
    </row>
    <row r="34" spans="1:1" x14ac:dyDescent="0.25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59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7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8" bestFit="1" customWidth="1"/>
    <col min="15" max="15" width="12.7109375" style="58" customWidth="1"/>
    <col min="16" max="16" width="16.7109375" style="59" bestFit="1" customWidth="1"/>
    <col min="17" max="19" width="16.7109375" style="58" customWidth="1"/>
    <col min="20" max="20" width="12.140625" style="58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9" customWidth="1"/>
    <col min="25" max="25" width="33" style="39" customWidth="1"/>
    <col min="26" max="16384" width="11.42578125" style="39"/>
  </cols>
  <sheetData>
    <row r="1" spans="1:24" ht="18.75" x14ac:dyDescent="0.3">
      <c r="A1" s="63" t="s">
        <v>98</v>
      </c>
      <c r="B1" s="58"/>
    </row>
    <row r="2" spans="1:24" ht="14.25" customHeight="1" x14ac:dyDescent="0.25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5.75" x14ac:dyDescent="0.25">
      <c r="A3" s="43"/>
      <c r="B3" s="108" t="s">
        <v>51</v>
      </c>
      <c r="C3" s="109"/>
      <c r="D3" s="109"/>
      <c r="E3" s="109"/>
      <c r="F3" s="109"/>
      <c r="G3" s="109"/>
      <c r="H3" s="109"/>
      <c r="I3" s="109"/>
      <c r="J3" s="103" t="s">
        <v>54</v>
      </c>
      <c r="K3" s="100"/>
      <c r="L3" s="100"/>
      <c r="M3" s="100"/>
      <c r="N3" s="100"/>
      <c r="O3" s="100"/>
      <c r="P3" s="110"/>
      <c r="Q3" s="103" t="s">
        <v>67</v>
      </c>
      <c r="R3" s="100"/>
      <c r="S3" s="100"/>
      <c r="T3" s="100"/>
      <c r="U3" s="100"/>
      <c r="V3" s="100"/>
      <c r="W3" s="100"/>
      <c r="X3" s="110"/>
    </row>
    <row r="4" spans="1:24" x14ac:dyDescent="0.25">
      <c r="A4" s="43"/>
      <c r="B4" s="24" t="s">
        <v>101</v>
      </c>
      <c r="C4" s="32" t="s">
        <v>100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5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6"/>
      <c r="K5" s="32"/>
      <c r="L5" s="32"/>
      <c r="M5" s="32"/>
      <c r="N5" s="24"/>
      <c r="O5" s="24"/>
      <c r="P5" s="43"/>
      <c r="Q5" s="24"/>
      <c r="R5" s="24"/>
      <c r="S5" s="24"/>
      <c r="T5" s="24"/>
      <c r="U5" s="32"/>
      <c r="V5" s="32"/>
      <c r="W5" s="32"/>
      <c r="X5" s="43"/>
    </row>
    <row r="6" spans="1:24" x14ac:dyDescent="0.25">
      <c r="A6" t="s">
        <v>94</v>
      </c>
      <c r="B6" s="58">
        <f>MUD!S5-MUD!S6</f>
        <v>0.76999999999998159</v>
      </c>
      <c r="C6" s="39">
        <f>MUD!S6</f>
        <v>1.0750000000000026</v>
      </c>
      <c r="D6" s="39">
        <f>SAND!Q4</f>
        <v>2.5499999999993861E-3</v>
      </c>
      <c r="E6" s="39">
        <f>SAND!Q5</f>
        <v>1.1999999999972033E-3</v>
      </c>
      <c r="F6" s="39">
        <f>SAND!Q6</f>
        <v>1.8499999999999517E-2</v>
      </c>
      <c r="G6" s="39">
        <f t="shared" ref="G6:G15" si="0">B6+C6</f>
        <v>1.8449999999999842</v>
      </c>
      <c r="H6" s="39">
        <f t="shared" ref="H6:H15" si="1">E6+F6</f>
        <v>1.969999999999672E-2</v>
      </c>
      <c r="I6" s="39">
        <f>SUM(B6:F6)</f>
        <v>1.8672499999999803</v>
      </c>
      <c r="J6" s="57">
        <f t="shared" ref="J6:J15" si="2">(C6/I6)*100</f>
        <v>57.571294684697492</v>
      </c>
      <c r="K6" s="39">
        <f t="shared" ref="K6:K15" si="3">(B6/I6)*100</f>
        <v>41.237113402061304</v>
      </c>
      <c r="L6" s="39">
        <f t="shared" ref="L6:L15" si="4">(D6/I6)*100</f>
        <v>0.13656446646134224</v>
      </c>
      <c r="M6" s="39">
        <f t="shared" ref="M6:M15" si="5">(E6/I6)*100</f>
        <v>6.4265631275791449E-2</v>
      </c>
      <c r="N6" s="58">
        <f t="shared" ref="N6:N15" si="6">(F6/I6)*100</f>
        <v>0.99076181550406817</v>
      </c>
      <c r="O6" s="58">
        <f t="shared" ref="O6:O15" si="7">(G6/I6)*100</f>
        <v>98.808408086758803</v>
      </c>
      <c r="P6" s="59">
        <f t="shared" ref="P6:P15" si="8">(H6/I6)*100</f>
        <v>1.0550274467798595</v>
      </c>
      <c r="Q6" s="58">
        <f>(I6/'Final-Total Dry Solids &amp; Pellet'!I6)*100</f>
        <v>86.862977694042627</v>
      </c>
      <c r="R6" s="58">
        <f>(G6/'Final-Total Dry Solids &amp; Pellet'!I6)*100</f>
        <v>85.827925476239912</v>
      </c>
      <c r="S6" s="58">
        <f>(H6/'Final-Total Dry Solids &amp; Pellet'!I6)*100</f>
        <v>0.91642825576241682</v>
      </c>
      <c r="T6" s="58">
        <f>(C6/'Final-Total Dry Solids &amp; Pellet'!I6)*100</f>
        <v>50.008140860140337</v>
      </c>
      <c r="U6" s="58">
        <f>(B6/'Final-Total Dry Solids &amp; Pellet'!I6)*100</f>
        <v>35.819784616099575</v>
      </c>
      <c r="V6" s="58">
        <f>(D6/'Final-Total Dry Solids &amp; Pellet'!I6)*100</f>
        <v>0.11862396204030404</v>
      </c>
      <c r="W6" s="58">
        <f>(E6/'Final-Total Dry Solids &amp; Pellet'!I6)*100</f>
        <v>5.582304096002641E-2</v>
      </c>
      <c r="X6" s="59">
        <f>(F6/'Final-Total Dry Solids &amp; Pellet'!I6)*100</f>
        <v>0.86060521480239049</v>
      </c>
    </row>
    <row r="7" spans="1:24" x14ac:dyDescent="0.25">
      <c r="A7" s="39" t="s">
        <v>93</v>
      </c>
      <c r="B7" s="58">
        <f>MUD!S7-MUD!S8</f>
        <v>1.224999999999987</v>
      </c>
      <c r="C7" s="39">
        <f>MUD!S8</f>
        <v>1.2850000000000017</v>
      </c>
      <c r="D7" s="39">
        <f>SAND!Q7</f>
        <v>-28.972899999999999</v>
      </c>
      <c r="E7" s="39">
        <f>SAND!Q8</f>
        <v>-1.8954999999999984</v>
      </c>
      <c r="F7" s="39">
        <f>SAND!Q9</f>
        <v>1.9291499999999999</v>
      </c>
      <c r="G7" s="39">
        <f t="shared" si="0"/>
        <v>2.5099999999999887</v>
      </c>
      <c r="H7" s="39">
        <f t="shared" si="1"/>
        <v>3.3650000000001512E-2</v>
      </c>
      <c r="I7" s="39">
        <f t="shared" ref="I7:I15" si="9">SUM(B7:F7)</f>
        <v>-26.42925000000001</v>
      </c>
      <c r="J7" s="57">
        <f t="shared" si="2"/>
        <v>-4.8620373260686591</v>
      </c>
      <c r="K7" s="39">
        <f t="shared" si="3"/>
        <v>-4.6350161279642315</v>
      </c>
      <c r="L7" s="39">
        <f t="shared" si="4"/>
        <v>109.6243745093031</v>
      </c>
      <c r="M7" s="39">
        <f t="shared" si="5"/>
        <v>7.171978016780642</v>
      </c>
      <c r="N7" s="58">
        <f t="shared" si="6"/>
        <v>-7.2992990720508493</v>
      </c>
      <c r="O7" s="58">
        <f t="shared" si="7"/>
        <v>-9.4970534540328906</v>
      </c>
      <c r="P7" s="59">
        <f t="shared" si="8"/>
        <v>-0.12732105527020818</v>
      </c>
      <c r="Q7" s="58">
        <f>(I7/'Final-Total Dry Solids &amp; Pellet'!I7)*100</f>
        <v>-921.47377229224855</v>
      </c>
      <c r="R7" s="58">
        <f>(G7/'Final-Total Dry Solids &amp; Pellet'!I7)*100</f>
        <v>87.51285671948817</v>
      </c>
      <c r="S7" s="58">
        <f>(H7/'Final-Total Dry Solids &amp; Pellet'!I7)*100</f>
        <v>1.1732301309206863</v>
      </c>
      <c r="T7" s="58">
        <f>(C7/'Final-Total Dry Solids &amp; Pellet'!I7)*100</f>
        <v>44.802398758782054</v>
      </c>
      <c r="U7" s="58">
        <f>(B7/'Final-Total Dry Solids &amp; Pellet'!I7)*100</f>
        <v>42.710457960706115</v>
      </c>
      <c r="V7" s="58">
        <f>(D7/'Final-Total Dry Solids &amp; Pellet'!I7)*100</f>
        <v>-1010.1598591426574</v>
      </c>
      <c r="W7" s="58">
        <f>(E7/'Final-Total Dry Solids &amp; Pellet'!I7)*100</f>
        <v>-66.087896379199378</v>
      </c>
      <c r="X7" s="59">
        <f>(F7/'Final-Total Dry Solids &amp; Pellet'!I7)*100</f>
        <v>67.261126510120064</v>
      </c>
    </row>
    <row r="8" spans="1:24" ht="15.75" customHeight="1" x14ac:dyDescent="0.25">
      <c r="A8" t="s">
        <v>75</v>
      </c>
      <c r="B8" s="58">
        <f>MUD!S9-MUD!S10</f>
        <v>1.2750000000000037</v>
      </c>
      <c r="C8" s="39">
        <f>MUD!S10</f>
        <v>1.4399999999999957</v>
      </c>
      <c r="D8" s="39">
        <f>SAND!Q10</f>
        <v>-28.892600000000002</v>
      </c>
      <c r="E8" s="39">
        <f>SAND!Q11</f>
        <v>-1.8471999999999973</v>
      </c>
      <c r="F8" s="39">
        <f>SAND!Q12</f>
        <v>-0.29015000000000057</v>
      </c>
      <c r="G8" s="39">
        <f t="shared" si="0"/>
        <v>2.7149999999999994</v>
      </c>
      <c r="H8" s="39">
        <f t="shared" si="1"/>
        <v>-2.1373499999999979</v>
      </c>
      <c r="I8" s="39">
        <f t="shared" si="9"/>
        <v>-28.31495</v>
      </c>
      <c r="J8" s="57">
        <f t="shared" si="2"/>
        <v>-5.0856526322666848</v>
      </c>
      <c r="K8" s="39">
        <f t="shared" si="3"/>
        <v>-4.5029216014861539</v>
      </c>
      <c r="L8" s="39">
        <f t="shared" si="4"/>
        <v>102.04008836321449</v>
      </c>
      <c r="M8" s="39">
        <f t="shared" si="5"/>
        <v>6.5237621821687739</v>
      </c>
      <c r="N8" s="58">
        <f t="shared" si="6"/>
        <v>1.0247236883695736</v>
      </c>
      <c r="O8" s="58">
        <f t="shared" si="7"/>
        <v>-9.5885742337528388</v>
      </c>
      <c r="P8" s="59">
        <f t="shared" si="8"/>
        <v>7.5484858705383475</v>
      </c>
      <c r="Q8" s="58">
        <f>(I8/'Final-Total Dry Solids &amp; Pellet'!I8)*100</f>
        <v>-911.97339603195257</v>
      </c>
      <c r="R8" s="58">
        <f>(G8/'Final-Total Dry Solids &amp; Pellet'!I8)*100</f>
        <v>87.445246070600547</v>
      </c>
      <c r="S8" s="58">
        <f>(H8/'Final-Total Dry Solids &amp; Pellet'!I8)*100</f>
        <v>-68.840182942540679</v>
      </c>
      <c r="T8" s="58">
        <f>(C8/'Final-Total Dry Solids &amp; Pellet'!I8)*100</f>
        <v>46.379799020870877</v>
      </c>
      <c r="U8" s="58">
        <f>(B8/'Final-Total Dry Solids &amp; Pellet'!I8)*100</f>
        <v>41.065447049729663</v>
      </c>
      <c r="V8" s="58">
        <f>(D8/'Final-Total Dry Solids &amp; Pellet'!I8)*100</f>
        <v>-930.57845916001247</v>
      </c>
      <c r="W8" s="58">
        <f>(E8/'Final-Total Dry Solids &amp; Pellet'!I8)*100</f>
        <v>-59.494975521772787</v>
      </c>
      <c r="X8" s="59">
        <f>(F8/'Final-Total Dry Solids &amp; Pellet'!I8)*100</f>
        <v>-9.345207420767883</v>
      </c>
    </row>
    <row r="9" spans="1:24" x14ac:dyDescent="0.25">
      <c r="A9" t="s">
        <v>76</v>
      </c>
      <c r="B9" s="58">
        <f>MUD!S11-MUD!S12</f>
        <v>1.3050000000000004</v>
      </c>
      <c r="C9" s="39">
        <f>MUD!S12</f>
        <v>1.3849999999999907</v>
      </c>
      <c r="D9" s="39">
        <f>SAND!Q13</f>
        <v>2.328949999999999</v>
      </c>
      <c r="E9" s="39">
        <f>SAND!Q14</f>
        <v>29.22935</v>
      </c>
      <c r="F9" s="39">
        <f>SAND!Q115</f>
        <v>0</v>
      </c>
      <c r="G9" s="39">
        <f t="shared" si="0"/>
        <v>2.6899999999999911</v>
      </c>
      <c r="H9" s="39">
        <f t="shared" si="1"/>
        <v>29.22935</v>
      </c>
      <c r="I9" s="39">
        <f t="shared" si="9"/>
        <v>34.248299999999986</v>
      </c>
      <c r="J9" s="57">
        <f t="shared" si="2"/>
        <v>4.0439963443440732</v>
      </c>
      <c r="K9" s="39">
        <f t="shared" si="3"/>
        <v>3.8104081078476919</v>
      </c>
      <c r="L9" s="39">
        <f t="shared" si="4"/>
        <v>6.800191542353927</v>
      </c>
      <c r="M9" s="39">
        <f t="shared" si="5"/>
        <v>85.345404005454313</v>
      </c>
      <c r="N9" s="58">
        <f t="shared" si="6"/>
        <v>0</v>
      </c>
      <c r="O9" s="58">
        <f t="shared" si="7"/>
        <v>7.8544044521917638</v>
      </c>
      <c r="P9" s="59">
        <f t="shared" si="8"/>
        <v>85.345404005454313</v>
      </c>
      <c r="Q9" s="58">
        <f>(I9/'Final-Total Dry Solids &amp; Pellet'!I9)*100</f>
        <v>1120.3421711182716</v>
      </c>
      <c r="R9" s="58">
        <f>(G9/'Final-Total Dry Solids &amp; Pellet'!I9)*100</f>
        <v>87.996205368095389</v>
      </c>
      <c r="S9" s="58">
        <f>(H9/'Final-Total Dry Solids &amp; Pellet'!I9)*100</f>
        <v>956.16055218436725</v>
      </c>
      <c r="T9" s="58">
        <f>(C9/'Final-Total Dry Solids &amp; Pellet'!I9)*100</f>
        <v>45.306596444167923</v>
      </c>
      <c r="U9" s="58">
        <f>(B9/'Final-Total Dry Solids &amp; Pellet'!I9)*100</f>
        <v>42.689608923927473</v>
      </c>
      <c r="V9" s="58">
        <f>(D9/'Final-Total Dry Solids &amp; Pellet'!I9)*100</f>
        <v>76.185413565809057</v>
      </c>
      <c r="W9" s="58">
        <f>(E9/'Final-Total Dry Solids &amp; Pellet'!I9)*100</f>
        <v>956.16055218436725</v>
      </c>
      <c r="X9" s="59">
        <f>(F9/'Final-Total Dry Solids &amp; Pellet'!I9)*100</f>
        <v>0</v>
      </c>
    </row>
    <row r="10" spans="1:24" x14ac:dyDescent="0.25">
      <c r="A10" s="39" t="s">
        <v>77</v>
      </c>
      <c r="B10" s="58">
        <f>MUD!S13-MUD!S14</f>
        <v>1.1649999999999936</v>
      </c>
      <c r="C10" s="39">
        <f>MUD!S14</f>
        <v>1.4800000000000024</v>
      </c>
      <c r="D10" s="39">
        <f>SAND!Q16</f>
        <v>-28.733649999999997</v>
      </c>
      <c r="E10" s="39">
        <f>SAND!Q17</f>
        <v>28.407049999999998</v>
      </c>
      <c r="F10" s="39">
        <f>SAND!Q18</f>
        <v>-2.5474499999999978</v>
      </c>
      <c r="G10" s="39">
        <f t="shared" si="0"/>
        <v>2.644999999999996</v>
      </c>
      <c r="H10" s="39">
        <f t="shared" si="1"/>
        <v>25.8596</v>
      </c>
      <c r="I10" s="39">
        <f t="shared" si="9"/>
        <v>-0.22905000000000086</v>
      </c>
      <c r="J10" s="57">
        <f t="shared" si="2"/>
        <v>-646.14712944771748</v>
      </c>
      <c r="K10" s="39">
        <f t="shared" si="3"/>
        <v>-508.6225714909362</v>
      </c>
      <c r="L10" s="39">
        <f t="shared" si="4"/>
        <v>12544.706395983361</v>
      </c>
      <c r="M10" s="39">
        <f t="shared" si="5"/>
        <v>-12402.11744160659</v>
      </c>
      <c r="N10" s="58">
        <f t="shared" si="6"/>
        <v>1112.1807465618808</v>
      </c>
      <c r="O10" s="58">
        <f t="shared" si="7"/>
        <v>-1154.7697009386536</v>
      </c>
      <c r="P10" s="59">
        <f t="shared" si="8"/>
        <v>-11289.936695044707</v>
      </c>
      <c r="Q10" s="58">
        <f>(I10/'Final-Total Dry Solids &amp; Pellet'!I10)*100</f>
        <v>-7.5637744571947678</v>
      </c>
      <c r="R10" s="58">
        <f>(G10/'Final-Total Dry Solids &amp; Pellet'!I10)*100</f>
        <v>87.3441756790223</v>
      </c>
      <c r="S10" s="58">
        <f>(H10/'Final-Total Dry Solids &amp; Pellet'!I10)*100</f>
        <v>853.94534797325082</v>
      </c>
      <c r="T10" s="58">
        <f>(C10/'Final-Total Dry Solids &amp; Pellet'!I10)*100</f>
        <v>48.873111533063671</v>
      </c>
      <c r="U10" s="58">
        <f>(B10/'Final-Total Dry Solids &amp; Pellet'!I10)*100</f>
        <v>38.471064145958628</v>
      </c>
      <c r="V10" s="58">
        <f>(D10/'Final-Total Dry Solids &amp; Pellet'!I10)*100</f>
        <v>-948.85329810946791</v>
      </c>
      <c r="W10" s="58">
        <f>(E10/'Final-Total Dry Solids &amp; Pellet'!I10)*100</f>
        <v>938.06819119953639</v>
      </c>
      <c r="X10" s="59">
        <f>(F10/'Final-Total Dry Solids &amp; Pellet'!I10)*100</f>
        <v>-84.122843226285624</v>
      </c>
    </row>
    <row r="11" spans="1:24" x14ac:dyDescent="0.25">
      <c r="A11" t="s">
        <v>78</v>
      </c>
      <c r="B11" s="58">
        <f>MUD!S15-MUD!S16</f>
        <v>1.2600000000000053</v>
      </c>
      <c r="C11" s="39">
        <f>MUD!S16</f>
        <v>1.4875000000000071</v>
      </c>
      <c r="D11" s="39">
        <f>SAND!Q19</f>
        <v>-28.975850000000001</v>
      </c>
      <c r="E11" s="39">
        <f>SAND!Q20</f>
        <v>31.311950000000003</v>
      </c>
      <c r="F11" s="39">
        <f>SAND!Q21</f>
        <v>0.10609999999999786</v>
      </c>
      <c r="G11" s="39">
        <f t="shared" si="0"/>
        <v>2.7475000000000125</v>
      </c>
      <c r="H11" s="39">
        <f t="shared" si="1"/>
        <v>31.418050000000001</v>
      </c>
      <c r="I11" s="39">
        <f t="shared" si="9"/>
        <v>5.1897000000000126</v>
      </c>
      <c r="J11" s="57">
        <f t="shared" si="2"/>
        <v>28.662543114245594</v>
      </c>
      <c r="K11" s="39">
        <f t="shared" si="3"/>
        <v>24.278860049713899</v>
      </c>
      <c r="L11" s="39">
        <f t="shared" si="4"/>
        <v>-558.33381505674561</v>
      </c>
      <c r="M11" s="39">
        <f t="shared" si="5"/>
        <v>603.34797772510797</v>
      </c>
      <c r="N11" s="58">
        <f t="shared" si="6"/>
        <v>2.0444341676782396</v>
      </c>
      <c r="O11" s="58">
        <f t="shared" si="7"/>
        <v>52.941403163959485</v>
      </c>
      <c r="P11" s="59">
        <f t="shared" si="8"/>
        <v>605.39241189278619</v>
      </c>
      <c r="Q11" s="58">
        <f>(I11/'Final-Total Dry Solids &amp; Pellet'!I11)*100</f>
        <v>164.73146267140692</v>
      </c>
      <c r="R11" s="58">
        <f>(G11/'Final-Total Dry Solids &amp; Pellet'!I11)*100</f>
        <v>87.211147790756982</v>
      </c>
      <c r="S11" s="58">
        <f>(H11/'Final-Total Dry Solids &amp; Pellet'!I11)*100</f>
        <v>997.27177501269523</v>
      </c>
      <c r="T11" s="58">
        <f>(C11/'Final-Total Dry Solids &amp; Pellet'!I11)*100</f>
        <v>47.216226510919398</v>
      </c>
      <c r="U11" s="58">
        <f>(B11/'Final-Total Dry Solids &amp; Pellet'!I11)*100</f>
        <v>39.994921279837584</v>
      </c>
      <c r="V11" s="58">
        <f>(D11/'Final-Total Dry Solids &amp; Pellet'!I11)*100</f>
        <v>-919.75146013204528</v>
      </c>
      <c r="W11" s="58">
        <f>(E11/'Final-Total Dry Solids &amp; Pellet'!I11)*100</f>
        <v>993.9039487049248</v>
      </c>
      <c r="X11" s="59">
        <f>(F11/'Final-Total Dry Solids &amp; Pellet'!I11)*100</f>
        <v>3.3678263077703683</v>
      </c>
    </row>
    <row r="12" spans="1:24" x14ac:dyDescent="0.25">
      <c r="A12" s="60" t="s">
        <v>79</v>
      </c>
      <c r="B12" s="58">
        <f>MUD!S17-MUD!S18</f>
        <v>1.400000000000001</v>
      </c>
      <c r="C12" s="39">
        <f>MUD!S18</f>
        <v>1.5499999999999947</v>
      </c>
      <c r="D12" s="39">
        <f>SAND!Q22</f>
        <v>-29.027450000000002</v>
      </c>
      <c r="E12" s="39">
        <f>SAND!Q23</f>
        <v>-0.20895000000000152</v>
      </c>
      <c r="F12" s="39">
        <f>SAND!Q24</f>
        <v>-0.22625000000000028</v>
      </c>
      <c r="G12" s="39">
        <f t="shared" si="0"/>
        <v>2.9499999999999957</v>
      </c>
      <c r="H12" s="39">
        <f t="shared" si="1"/>
        <v>-0.43520000000000181</v>
      </c>
      <c r="I12" s="39">
        <f t="shared" si="9"/>
        <v>-26.512650000000008</v>
      </c>
      <c r="J12" s="57">
        <f t="shared" si="2"/>
        <v>-5.8462658391371454</v>
      </c>
      <c r="K12" s="39">
        <f t="shared" si="3"/>
        <v>-5.2804981772851853</v>
      </c>
      <c r="L12" s="39">
        <f t="shared" si="4"/>
        <v>109.4852834401691</v>
      </c>
      <c r="M12" s="39">
        <f t="shared" si="5"/>
        <v>0.78811435295981902</v>
      </c>
      <c r="N12" s="58">
        <f t="shared" si="6"/>
        <v>0.85336622329340983</v>
      </c>
      <c r="O12" s="58">
        <f t="shared" si="7"/>
        <v>-11.12676401642233</v>
      </c>
      <c r="P12" s="59">
        <f t="shared" si="8"/>
        <v>1.6414805762532287</v>
      </c>
      <c r="Q12" s="58">
        <f>(I12/'Final-Total Dry Solids &amp; Pellet'!I12)*100</f>
        <v>-785.52508777387777</v>
      </c>
      <c r="R12" s="58">
        <f>(G12/'Final-Total Dry Solids &amp; Pellet'!I12)*100</f>
        <v>87.403522806393752</v>
      </c>
      <c r="S12" s="58">
        <f>(H12/'Final-Total Dry Solids &amp; Pellet'!I12)*100</f>
        <v>-12.894241737404331</v>
      </c>
      <c r="T12" s="58">
        <f>(C12/'Final-Total Dry Solids &amp; Pellet'!I12)*100</f>
        <v>45.923884864376291</v>
      </c>
      <c r="U12" s="58">
        <f>(B12/'Final-Total Dry Solids &amp; Pellet'!I12)*100</f>
        <v>41.479637942017469</v>
      </c>
      <c r="V12" s="58">
        <f>(D12/'Final-Total Dry Solids &amp; Pellet'!I12)*100</f>
        <v>-860.03436884286714</v>
      </c>
      <c r="W12" s="58">
        <f>(E12/'Final-Total Dry Solids &amp; Pellet'!I12)*100</f>
        <v>-6.1908359628461476</v>
      </c>
      <c r="X12" s="59">
        <f>(F12/'Final-Total Dry Solids &amp; Pellet'!I12)*100</f>
        <v>-6.703405774558183</v>
      </c>
    </row>
    <row r="13" spans="1:24" x14ac:dyDescent="0.25">
      <c r="A13" s="60" t="s">
        <v>80</v>
      </c>
      <c r="B13" s="58">
        <f>MUD!S19-MUD!S20</f>
        <v>1.5575000000000117</v>
      </c>
      <c r="C13" s="39">
        <f>MUD!S20</f>
        <v>1.6124999999999932</v>
      </c>
      <c r="D13" s="39">
        <f>SAND!Q25</f>
        <v>-3.1865999999999985</v>
      </c>
      <c r="E13" s="39">
        <f>SAND!Q26</f>
        <v>29.304300000000001</v>
      </c>
      <c r="F13" s="39">
        <f>SAND!Q27</f>
        <v>3.6180999999999948</v>
      </c>
      <c r="G13" s="39">
        <f t="shared" si="0"/>
        <v>3.1700000000000048</v>
      </c>
      <c r="H13" s="39">
        <f t="shared" si="1"/>
        <v>32.922399999999996</v>
      </c>
      <c r="I13" s="39">
        <f t="shared" si="9"/>
        <v>32.905799999999999</v>
      </c>
      <c r="J13" s="57">
        <f t="shared" si="2"/>
        <v>4.9003519136443821</v>
      </c>
      <c r="K13" s="39">
        <f t="shared" si="3"/>
        <v>4.7332081274426141</v>
      </c>
      <c r="L13" s="39">
        <f t="shared" si="4"/>
        <v>-9.6840070747406202</v>
      </c>
      <c r="M13" s="39">
        <f t="shared" si="5"/>
        <v>89.05512098171144</v>
      </c>
      <c r="N13" s="58">
        <f t="shared" si="6"/>
        <v>10.995326051942195</v>
      </c>
      <c r="O13" s="58">
        <f t="shared" si="7"/>
        <v>9.6335600410869979</v>
      </c>
      <c r="P13" s="59">
        <f t="shared" si="8"/>
        <v>100.05044703365363</v>
      </c>
      <c r="Q13" s="58">
        <f>(I13/'Final-Total Dry Solids &amp; Pellet'!I13)*100</f>
        <v>914.36748871135535</v>
      </c>
      <c r="R13" s="58">
        <f>(G13/'Final-Total Dry Solids &amp; Pellet'!I13)*100</f>
        <v>88.086141021187785</v>
      </c>
      <c r="S13" s="58">
        <f>(H13/'Final-Total Dry Solids &amp; Pellet'!I13)*100</f>
        <v>914.82875998610336</v>
      </c>
      <c r="T13" s="58">
        <f>(C13/'Final-Total Dry Solids &amp; Pellet'!I13)*100</f>
        <v>44.807224730808983</v>
      </c>
      <c r="U13" s="58">
        <f>(B13/'Final-Total Dry Solids &amp; Pellet'!I13)*100</f>
        <v>43.278916290378795</v>
      </c>
      <c r="V13" s="58">
        <f>(D13/'Final-Total Dry Solids &amp; Pellet'!I13)*100</f>
        <v>-88.547412295935786</v>
      </c>
      <c r="W13" s="58">
        <f>(E13/'Final-Total Dry Solids &amp; Pellet'!I13)*100</f>
        <v>814.29107328933412</v>
      </c>
      <c r="X13" s="59">
        <f>(F13/'Final-Total Dry Solids &amp; Pellet'!I13)*100</f>
        <v>100.53768669676926</v>
      </c>
    </row>
    <row r="14" spans="1:24" x14ac:dyDescent="0.25">
      <c r="A14" s="60" t="s">
        <v>81</v>
      </c>
      <c r="B14" s="58">
        <f>MUD!S21-MUD!S22</f>
        <v>1.4774999999999983</v>
      </c>
      <c r="C14" s="39">
        <f>MUD!S22</f>
        <v>1.5900000000000012</v>
      </c>
      <c r="D14" s="39">
        <f>SAND!Q28</f>
        <v>-28.73555</v>
      </c>
      <c r="E14" s="39">
        <f>SAND!Q29</f>
        <v>28.763950000000001</v>
      </c>
      <c r="F14" s="39">
        <f>SAND!Q30</f>
        <v>-6.985000000000241E-2</v>
      </c>
      <c r="G14" s="39">
        <f t="shared" si="0"/>
        <v>3.0674999999999994</v>
      </c>
      <c r="H14" s="39">
        <f t="shared" si="1"/>
        <v>28.694099999999999</v>
      </c>
      <c r="I14" s="39">
        <f t="shared" si="9"/>
        <v>3.0260499999999979</v>
      </c>
      <c r="J14" s="57">
        <f t="shared" si="2"/>
        <v>52.543745146312929</v>
      </c>
      <c r="K14" s="39">
        <f t="shared" si="3"/>
        <v>48.826027329356734</v>
      </c>
      <c r="L14" s="39">
        <f t="shared" si="4"/>
        <v>-949.60592191140324</v>
      </c>
      <c r="M14" s="39">
        <f t="shared" si="5"/>
        <v>950.54443912030604</v>
      </c>
      <c r="N14" s="58">
        <f t="shared" si="6"/>
        <v>-2.3082896845723786</v>
      </c>
      <c r="O14" s="58">
        <f t="shared" si="7"/>
        <v>101.36977247566965</v>
      </c>
      <c r="P14" s="59">
        <f t="shared" si="8"/>
        <v>948.23614943573364</v>
      </c>
      <c r="Q14" s="58">
        <f>(I14/'Final-Total Dry Solids &amp; Pellet'!I14)*100</f>
        <v>86.869339304425068</v>
      </c>
      <c r="R14" s="58">
        <f>(G14/'Final-Total Dry Solids &amp; Pellet'!I14)*100</f>
        <v>88.059251604013156</v>
      </c>
      <c r="S14" s="58">
        <f>(H14/'Final-Total Dry Solids &amp; Pellet'!I14)*100</f>
        <v>823.72647806054249</v>
      </c>
      <c r="T14" s="58">
        <f>(C14/'Final-Total Dry Solids &amp; Pellet'!I14)*100</f>
        <v>45.644404254402957</v>
      </c>
      <c r="U14" s="58">
        <f>(B14/'Final-Total Dry Solids &amp; Pellet'!I14)*100</f>
        <v>42.414847349610206</v>
      </c>
      <c r="V14" s="58">
        <f>(D14/'Final-Total Dry Solids &amp; Pellet'!I14)*100</f>
        <v>-824.91639036013066</v>
      </c>
      <c r="W14" s="58">
        <f>(E14/'Final-Total Dry Solids &amp; Pellet'!I14)*100</f>
        <v>825.73167405876279</v>
      </c>
      <c r="X14" s="59">
        <f>(F14/'Final-Total Dry Solids &amp; Pellet'!I14)*100</f>
        <v>-2.0051959982202225</v>
      </c>
    </row>
    <row r="15" spans="1:24" x14ac:dyDescent="0.25">
      <c r="A15" s="39" t="s">
        <v>82</v>
      </c>
      <c r="B15" s="39">
        <f>MUD!S23-MUD!S24</f>
        <v>1.5074999999999839</v>
      </c>
      <c r="C15" s="39">
        <f>MUD!S24</f>
        <v>1.7350000000000074</v>
      </c>
      <c r="D15" s="39">
        <f>SAND!Q31</f>
        <v>-29.02835</v>
      </c>
      <c r="E15" s="39">
        <f>SAND!Q32</f>
        <v>28.860250000000001</v>
      </c>
      <c r="F15" s="39">
        <f>SAND!Q33</f>
        <v>29.0761</v>
      </c>
      <c r="G15" s="39">
        <f t="shared" si="0"/>
        <v>3.2424999999999913</v>
      </c>
      <c r="H15" s="39">
        <f t="shared" si="1"/>
        <v>57.936350000000004</v>
      </c>
      <c r="I15" s="39">
        <f t="shared" si="9"/>
        <v>32.150499999999994</v>
      </c>
      <c r="J15" s="57">
        <f t="shared" si="2"/>
        <v>5.3964946112813417</v>
      </c>
      <c r="K15" s="39">
        <f t="shared" si="3"/>
        <v>4.688885087323631</v>
      </c>
      <c r="L15" s="39">
        <f t="shared" si="4"/>
        <v>-90.28895351549744</v>
      </c>
      <c r="M15" s="39">
        <f t="shared" si="5"/>
        <v>89.766100060652263</v>
      </c>
      <c r="N15" s="58">
        <f t="shared" si="6"/>
        <v>90.437473756240209</v>
      </c>
      <c r="O15" s="58">
        <f t="shared" si="7"/>
        <v>10.085379698604974</v>
      </c>
      <c r="P15" s="59">
        <f t="shared" si="8"/>
        <v>180.20357381689246</v>
      </c>
      <c r="Q15" s="58">
        <f>(I15/'Final-Total Dry Solids &amp; Pellet'!I15)*100</f>
        <v>881.62062110097918</v>
      </c>
      <c r="R15" s="58">
        <f>(G15/'Final-Total Dry Solids &amp; Pellet'!I15)*100</f>
        <v>88.914787139233226</v>
      </c>
      <c r="S15" s="58">
        <f>(H15/'Final-Total Dry Solids &amp; Pellet'!I15)*100</f>
        <v>1588.711866730649</v>
      </c>
      <c r="T15" s="58">
        <f>(C15/'Final-Total Dry Solids &amp; Pellet'!I15)*100</f>
        <v>47.576609309659439</v>
      </c>
      <c r="U15" s="58">
        <f>(B15/'Final-Total Dry Solids &amp; Pellet'!I15)*100</f>
        <v>41.338177829573794</v>
      </c>
      <c r="V15" s="58">
        <f>(D15/'Final-Total Dry Solids &amp; Pellet'!I15)*100</f>
        <v>-796.00603276890297</v>
      </c>
      <c r="W15" s="58">
        <f>(E15/'Final-Total Dry Solids &amp; Pellet'!I15)*100</f>
        <v>791.39644889284898</v>
      </c>
      <c r="X15" s="59">
        <f>(F15/'Final-Total Dry Solids &amp; Pellet'!I15)*100</f>
        <v>797.31541783779994</v>
      </c>
    </row>
    <row r="20" spans="21:21" x14ac:dyDescent="0.25">
      <c r="U20" s="6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3" t="s">
        <v>98</v>
      </c>
      <c r="B1" s="20"/>
    </row>
    <row r="2" spans="1:24" ht="14.25" customHeight="1" x14ac:dyDescent="0.25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5.75" x14ac:dyDescent="0.25">
      <c r="A3" s="43"/>
      <c r="B3" s="104" t="s">
        <v>58</v>
      </c>
      <c r="C3" s="105"/>
      <c r="D3" s="105"/>
      <c r="E3" s="105"/>
      <c r="F3" s="105"/>
      <c r="G3" s="105"/>
      <c r="H3" s="105"/>
      <c r="I3" s="105"/>
      <c r="J3" s="103" t="s">
        <v>56</v>
      </c>
      <c r="K3" s="100"/>
      <c r="L3" s="100"/>
      <c r="M3" s="100"/>
      <c r="N3" s="100"/>
      <c r="O3" s="100"/>
      <c r="P3" s="110"/>
      <c r="Q3" s="103" t="s">
        <v>57</v>
      </c>
      <c r="R3" s="100"/>
      <c r="S3" s="100"/>
      <c r="T3" s="100"/>
      <c r="U3" s="100"/>
      <c r="V3" s="100"/>
      <c r="W3" s="100"/>
      <c r="X3" s="100"/>
    </row>
    <row r="4" spans="1:24" x14ac:dyDescent="0.25">
      <c r="A4" s="43"/>
      <c r="B4" s="24" t="s">
        <v>101</v>
      </c>
      <c r="C4" s="32" t="s">
        <v>100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5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6"/>
      <c r="K5" s="32"/>
      <c r="L5" s="32"/>
      <c r="M5" s="32"/>
      <c r="N5" s="32"/>
      <c r="O5" s="32"/>
      <c r="P5" s="43"/>
      <c r="Q5" s="24"/>
      <c r="R5" s="32"/>
      <c r="S5" s="32"/>
      <c r="T5" s="24"/>
      <c r="U5" s="32"/>
      <c r="V5" s="32"/>
      <c r="W5" s="32"/>
      <c r="X5" s="43"/>
    </row>
    <row r="6" spans="1:24" x14ac:dyDescent="0.25">
      <c r="A6" t="s">
        <v>94</v>
      </c>
      <c r="B6" s="20">
        <f>'Final-Total Dry Solids &amp; Pellet'!B6-'Final-Total Fixed Solids'!B6</f>
        <v>2.7500000000013625E-2</v>
      </c>
      <c r="C6">
        <f>'Final-Total Dry Solids &amp; Pellet'!C6-'Final-Total Fixed Solids'!C6</f>
        <v>0.25249999999999995</v>
      </c>
      <c r="D6">
        <f>'Final-Total Dry Solids &amp; Pellet'!D6-'Final-Total Fixed Solids'!D6</f>
        <v>3.9999999999906777E-4</v>
      </c>
      <c r="E6">
        <f>'Final-Total Dry Solids &amp; Pellet'!E6-'Final-Total Fixed Solids'!E6</f>
        <v>1.0499999999993292E-3</v>
      </c>
      <c r="F6">
        <f>'Final-Total Dry Solids &amp; Pellet'!F6-'Final-Total Fixed Solids'!F6</f>
        <v>9.4999999999956231E-4</v>
      </c>
      <c r="G6" s="39">
        <f>B6+C6</f>
        <v>0.28000000000001357</v>
      </c>
      <c r="H6" s="39">
        <f>E6+F6</f>
        <v>1.9999999999988916E-3</v>
      </c>
      <c r="I6" s="39">
        <f>SUM(B6:F6)</f>
        <v>0.28240000000001153</v>
      </c>
      <c r="J6" s="57">
        <f t="shared" ref="J6:J15" si="0">(C6/I6)*100</f>
        <v>89.412181303112476</v>
      </c>
      <c r="K6" s="39">
        <f t="shared" ref="K6:K15" si="1">(B6/I6)*100</f>
        <v>9.7379603399477688</v>
      </c>
      <c r="L6" s="39">
        <f>(D6/I6)*100</f>
        <v>0.14164305948974909</v>
      </c>
      <c r="M6" s="39">
        <f>(E6/I6)*100</f>
        <v>0.37181303116122039</v>
      </c>
      <c r="N6" s="39">
        <f>(F6/I6)*100</f>
        <v>0.33640226628878311</v>
      </c>
      <c r="O6" s="39">
        <f>(G6/I6)*100</f>
        <v>99.150141643060252</v>
      </c>
      <c r="P6" s="59">
        <f>(H6/I6)*100</f>
        <v>0.70821529745000344</v>
      </c>
      <c r="Q6" s="58">
        <f>(I6/'Final-Total Dry Solids &amp; Pellet'!I6)*100</f>
        <v>13.13702230595737</v>
      </c>
      <c r="R6" s="58">
        <f>(G6/'Final-Total Dry Solids &amp; Pellet'!I6)*100</f>
        <v>13.025376224037153</v>
      </c>
      <c r="S6" s="39">
        <f>(H6/'Final-Total Dry Solids &amp; Pellet'!I6)*100</f>
        <v>9.3038401600209306E-2</v>
      </c>
      <c r="T6" s="39">
        <f>(C6/'Final-Total Dry Solids &amp; Pellet'!I6)*100</f>
        <v>11.746098202032931</v>
      </c>
      <c r="U6" s="39">
        <f>(B6/'Final-Total Dry Solids &amp; Pellet'!I6)*100</f>
        <v>1.2792780220042206</v>
      </c>
      <c r="V6" s="39">
        <f>(D6/'Final-Total Dry Solids &amp; Pellet'!I6)*100</f>
        <v>1.8607680320008806E-2</v>
      </c>
      <c r="W6" s="39">
        <f>(E6/'Final-Total Dry Solids &amp; Pellet'!I6)*100</f>
        <v>4.8845160840105747E-2</v>
      </c>
      <c r="X6" s="59">
        <f>(F6/'Final-Total Dry Solids &amp; Pellet'!I6)*100</f>
        <v>4.4193240760103544E-2</v>
      </c>
    </row>
    <row r="7" spans="1:24" s="38" customFormat="1" x14ac:dyDescent="0.25">
      <c r="A7" s="39" t="s">
        <v>93</v>
      </c>
      <c r="B7" s="20">
        <f>'Final-Total Dry Solids &amp; Pellet'!B7-'Final-Total Fixed Solids'!B7</f>
        <v>1.7499999999992744E-2</v>
      </c>
      <c r="C7">
        <f>'Final-Total Dry Solids &amp; Pellet'!C7-'Final-Total Fixed Solids'!C7</f>
        <v>0.28750000000000697</v>
      </c>
      <c r="D7">
        <f>'Final-Total Dry Solids &amp; Pellet'!D7-'Final-Total Fixed Solids'!D7</f>
        <v>28.972899999999999</v>
      </c>
      <c r="E7">
        <f>'Final-Total Dry Solids &amp; Pellet'!E7-'Final-Total Fixed Solids'!E7</f>
        <v>1.9032499999999963</v>
      </c>
      <c r="F7">
        <f>'Final-Total Dry Solids &amp; Pellet'!F7-'Final-Total Fixed Solids'!F7</f>
        <v>-1.8837499999999991</v>
      </c>
      <c r="G7" s="39">
        <f t="shared" ref="G7:G15" si="2">B7+C7</f>
        <v>0.30499999999999972</v>
      </c>
      <c r="H7" s="39">
        <f t="shared" ref="H7:H15" si="3">E7+F7</f>
        <v>1.9499999999997186E-2</v>
      </c>
      <c r="I7" s="39">
        <f t="shared" ref="I7:I15" si="4">SUM(B7:F7)</f>
        <v>29.297399999999996</v>
      </c>
      <c r="J7" s="57">
        <f t="shared" si="0"/>
        <v>0.98131574815515032</v>
      </c>
      <c r="K7" s="39">
        <f t="shared" si="1"/>
        <v>5.973226293115684E-2</v>
      </c>
      <c r="L7" s="39">
        <f t="shared" ref="L7:L15" si="5">(D7/I7)*100</f>
        <v>98.892393181647535</v>
      </c>
      <c r="M7" s="39">
        <f t="shared" ref="M7:M15" si="6">(E7/I7)*100</f>
        <v>6.4963102527869259</v>
      </c>
      <c r="N7" s="39">
        <f t="shared" ref="N7:N15" si="7">(F7/I7)*100</f>
        <v>-6.4297514455207612</v>
      </c>
      <c r="O7" s="39">
        <f t="shared" ref="O7:O15" si="8">(G7/I7)*100</f>
        <v>1.0410480110863072</v>
      </c>
      <c r="P7" s="59">
        <f t="shared" ref="P7:P15" si="9">(H7/I7)*100</f>
        <v>6.6558807266164199E-2</v>
      </c>
      <c r="Q7" s="58">
        <f>(I7/'Final-Total Dry Solids &amp; Pellet'!I7)*100</f>
        <v>1021.4737722922486</v>
      </c>
      <c r="R7" s="58">
        <f>(G7/'Final-Total Dry Solids &amp; Pellet'!I7)*100</f>
        <v>10.634032390216728</v>
      </c>
      <c r="S7" s="39">
        <f>(H7/'Final-Total Dry Solids &amp; Pellet'!I7)*100</f>
        <v>0.67988075937441461</v>
      </c>
      <c r="T7" s="39">
        <f>(C7/'Final-Total Dry Solids &amp; Pellet'!I7)*100</f>
        <v>10.023882990778315</v>
      </c>
      <c r="U7" s="39">
        <f>(B7/'Final-Total Dry Solids &amp; Pellet'!I7)*100</f>
        <v>0.61014939943841229</v>
      </c>
      <c r="V7" s="39">
        <f>(D7/'Final-Total Dry Solids &amp; Pellet'!I7)*100</f>
        <v>1010.1598591426574</v>
      </c>
      <c r="W7" s="39">
        <f>(E7/'Final-Total Dry Solids &amp; Pellet'!I7)*100</f>
        <v>66.358105398950713</v>
      </c>
      <c r="X7" s="59">
        <f>(F7/'Final-Total Dry Solids &amp; Pellet'!I7)*100</f>
        <v>-65.6782246395763</v>
      </c>
    </row>
    <row r="8" spans="1:24" x14ac:dyDescent="0.25">
      <c r="A8" t="s">
        <v>75</v>
      </c>
      <c r="B8" s="20">
        <f>'Final-Total Dry Solids &amp; Pellet'!B8-'Final-Total Fixed Solids'!B8</f>
        <v>3.4999999999996367E-2</v>
      </c>
      <c r="C8">
        <f>'Final-Total Dry Solids &amp; Pellet'!C8-'Final-Total Fixed Solids'!C8</f>
        <v>0.30499999999999949</v>
      </c>
      <c r="D8">
        <f>'Final-Total Dry Solids &amp; Pellet'!D8-'Final-Total Fixed Solids'!D8</f>
        <v>28.892600000000002</v>
      </c>
      <c r="E8">
        <f>'Final-Total Dry Solids &amp; Pellet'!E8-'Final-Total Fixed Solids'!E8</f>
        <v>1.8530499999999996</v>
      </c>
      <c r="F8">
        <f>'Final-Total Dry Solids &amp; Pellet'!F8-'Final-Total Fixed Solids'!F8</f>
        <v>0.33409999999999584</v>
      </c>
      <c r="G8" s="39">
        <f t="shared" si="2"/>
        <v>0.33999999999999586</v>
      </c>
      <c r="H8" s="39">
        <f t="shared" si="3"/>
        <v>2.1871499999999955</v>
      </c>
      <c r="I8" s="39">
        <f t="shared" si="4"/>
        <v>31.419749999999993</v>
      </c>
      <c r="J8" s="57">
        <f t="shared" si="0"/>
        <v>0.97072701087691526</v>
      </c>
      <c r="K8" s="39">
        <f t="shared" si="1"/>
        <v>0.11139490288750349</v>
      </c>
      <c r="L8" s="39">
        <f t="shared" si="5"/>
        <v>91.956810604794782</v>
      </c>
      <c r="M8" s="39">
        <f t="shared" si="6"/>
        <v>5.897723565591706</v>
      </c>
      <c r="N8" s="39">
        <f t="shared" si="7"/>
        <v>1.0633439158490945</v>
      </c>
      <c r="O8" s="39">
        <f t="shared" si="8"/>
        <v>1.0821219137644187</v>
      </c>
      <c r="P8" s="59">
        <f t="shared" si="9"/>
        <v>6.9610674814408009</v>
      </c>
      <c r="Q8" s="58">
        <f>(I8/'Final-Total Dry Solids &amp; Pellet'!I8)*100</f>
        <v>1011.9733960319527</v>
      </c>
      <c r="R8" s="58">
        <f>(G8/'Final-Total Dry Solids &amp; Pellet'!I8)*100</f>
        <v>10.950785879927745</v>
      </c>
      <c r="S8" s="39">
        <f>(H8/'Final-Total Dry Solids &amp; Pellet'!I8)*100</f>
        <v>70.444150992012382</v>
      </c>
      <c r="T8" s="39">
        <f>(C8/'Final-Total Dry Solids &amp; Pellet'!I8)*100</f>
        <v>9.823499098170581</v>
      </c>
      <c r="U8" s="39">
        <f>(B8/'Final-Total Dry Solids &amp; Pellet'!I8)*100</f>
        <v>1.1272867817571646</v>
      </c>
      <c r="V8" s="39">
        <f>(D8/'Final-Total Dry Solids &amp; Pellet'!I8)*100</f>
        <v>930.57845916001247</v>
      </c>
      <c r="W8" s="39">
        <f>(E8/'Final-Total Dry Solids &amp; Pellet'!I8)*100</f>
        <v>59.683393455295153</v>
      </c>
      <c r="X8" s="59">
        <f>(F8/'Final-Total Dry Solids &amp; Pellet'!I8)*100</f>
        <v>10.760757536717232</v>
      </c>
    </row>
    <row r="9" spans="1:24" ht="15.75" customHeight="1" x14ac:dyDescent="0.25">
      <c r="A9" t="s">
        <v>76</v>
      </c>
      <c r="B9" s="20">
        <f>'Final-Total Dry Solids &amp; Pellet'!B9-'Final-Total Fixed Solids'!B9</f>
        <v>4.9999999999996714E-3</v>
      </c>
      <c r="C9">
        <f>'Final-Total Dry Solids &amp; Pellet'!C9-'Final-Total Fixed Solids'!C9</f>
        <v>0.31250000000000422</v>
      </c>
      <c r="D9">
        <f>'Final-Total Dry Solids &amp; Pellet'!D9-'Final-Total Fixed Solids'!D9</f>
        <v>-2.3266499999999937</v>
      </c>
      <c r="E9">
        <f>'Final-Total Dry Solids &amp; Pellet'!E9-'Final-Total Fixed Solids'!E9</f>
        <v>-29.2209</v>
      </c>
      <c r="F9">
        <f>'Final-Total Dry Solids &amp; Pellet'!F9-'Final-Total Fixed Solids'!F9</f>
        <v>3.8699999999998624E-2</v>
      </c>
      <c r="G9" s="39">
        <f t="shared" si="2"/>
        <v>0.31750000000000389</v>
      </c>
      <c r="H9" s="39">
        <f t="shared" si="3"/>
        <v>-29.182200000000002</v>
      </c>
      <c r="I9" s="39">
        <f t="shared" si="4"/>
        <v>-31.191349999999993</v>
      </c>
      <c r="J9" s="57">
        <f t="shared" si="0"/>
        <v>-1.0018803290014837</v>
      </c>
      <c r="K9" s="39">
        <f t="shared" si="1"/>
        <v>-1.603008526402247E-2</v>
      </c>
      <c r="L9" s="39">
        <f t="shared" si="5"/>
        <v>7.4592795759080452</v>
      </c>
      <c r="M9" s="39">
        <f t="shared" si="6"/>
        <v>93.682703698300998</v>
      </c>
      <c r="N9" s="39">
        <f t="shared" si="7"/>
        <v>-0.12407285994353766</v>
      </c>
      <c r="O9" s="39">
        <f t="shared" si="8"/>
        <v>-1.0179104142655062</v>
      </c>
      <c r="P9" s="59">
        <f t="shared" si="9"/>
        <v>93.558630838357459</v>
      </c>
      <c r="Q9" s="58">
        <f>(I9/'Final-Total Dry Solids &amp; Pellet'!I9)*100</f>
        <v>-1020.3421711182717</v>
      </c>
      <c r="R9" s="58">
        <f>(G9/'Final-Total Dry Solids &amp; Pellet'!I9)*100</f>
        <v>10.386169220955658</v>
      </c>
      <c r="S9" s="39">
        <f>(H9/'Final-Total Dry Solids &amp; Pellet'!I9)*100</f>
        <v>-954.61816516462545</v>
      </c>
      <c r="T9" s="39">
        <f>(C9/'Final-Total Dry Solids &amp; Pellet'!I9)*100</f>
        <v>10.222607500940622</v>
      </c>
      <c r="U9" s="39">
        <f>(B9/'Final-Total Dry Solids &amp; Pellet'!I9)*100</f>
        <v>0.16356172001503699</v>
      </c>
      <c r="V9" s="39">
        <f>(D9/'Final-Total Dry Solids &amp; Pellet'!I9)*100</f>
        <v>-76.110175174601963</v>
      </c>
      <c r="W9" s="39">
        <f>(E9/'Final-Total Dry Solids &amp; Pellet'!I9)*100</f>
        <v>-955.88413287754167</v>
      </c>
      <c r="X9" s="59">
        <f>(F9/'Final-Total Dry Solids &amp; Pellet'!I9)*100</f>
        <v>1.2659677129164246</v>
      </c>
    </row>
    <row r="10" spans="1:24" x14ac:dyDescent="0.25">
      <c r="A10" s="39" t="s">
        <v>77</v>
      </c>
      <c r="B10" s="20">
        <f>'Final-Total Dry Solids &amp; Pellet'!B10-'Final-Total Fixed Solids'!B10</f>
        <v>5.5000000000016369E-2</v>
      </c>
      <c r="C10">
        <f>'Final-Total Dry Solids &amp; Pellet'!C10-'Final-Total Fixed Solids'!C10</f>
        <v>0.28999999999999004</v>
      </c>
      <c r="D10">
        <f>'Final-Total Dry Solids &amp; Pellet'!D10-'Final-Total Fixed Solids'!D10</f>
        <v>28.733649999999997</v>
      </c>
      <c r="E10">
        <f>'Final-Total Dry Solids &amp; Pellet'!E10-'Final-Total Fixed Solids'!E10</f>
        <v>-28.401149999999998</v>
      </c>
      <c r="F10">
        <f>'Final-Total Dry Solids &amp; Pellet'!F10-'Final-Total Fixed Solids'!F10</f>
        <v>2.5797999999999988</v>
      </c>
      <c r="G10" s="39">
        <f t="shared" si="2"/>
        <v>0.34500000000000641</v>
      </c>
      <c r="H10" s="39">
        <f t="shared" si="3"/>
        <v>-25.821349999999999</v>
      </c>
      <c r="I10" s="39">
        <f t="shared" si="4"/>
        <v>3.2573000000000043</v>
      </c>
      <c r="J10" s="57">
        <f t="shared" si="0"/>
        <v>8.9030792374048957</v>
      </c>
      <c r="K10" s="39">
        <f t="shared" si="1"/>
        <v>1.6885150277842476</v>
      </c>
      <c r="L10" s="39">
        <f t="shared" si="5"/>
        <v>882.13090596506186</v>
      </c>
      <c r="M10" s="39">
        <f t="shared" si="6"/>
        <v>-871.92306511527829</v>
      </c>
      <c r="N10" s="39">
        <f t="shared" si="7"/>
        <v>79.200564885027333</v>
      </c>
      <c r="O10" s="39">
        <f t="shared" si="8"/>
        <v>10.591594265189142</v>
      </c>
      <c r="P10" s="59">
        <f t="shared" si="9"/>
        <v>-792.72250023025094</v>
      </c>
      <c r="Q10" s="58">
        <f>(I10/'Final-Total Dry Solids &amp; Pellet'!I10)*100</f>
        <v>107.56377445719477</v>
      </c>
      <c r="R10" s="58">
        <f>(G10/'Final-Total Dry Solids &amp; Pellet'!I10)*100</f>
        <v>11.392718566829224</v>
      </c>
      <c r="S10" s="39">
        <f>(H10/'Final-Total Dry Solids &amp; Pellet'!I10)*100</f>
        <v>-852.68224221910225</v>
      </c>
      <c r="T10" s="39">
        <f>(C10/'Final-Total Dry Solids &amp; Pellet'!I10)*100</f>
        <v>9.576488070667537</v>
      </c>
      <c r="U10" s="39">
        <f>(B10/'Final-Total Dry Solids &amp; Pellet'!I10)*100</f>
        <v>1.8162304961616873</v>
      </c>
      <c r="V10" s="39">
        <f>(D10/'Final-Total Dry Solids &amp; Pellet'!I10)*100</f>
        <v>948.85329810946791</v>
      </c>
      <c r="W10" s="39">
        <f>(E10/'Final-Total Dry Solids &amp; Pellet'!I10)*100</f>
        <v>-937.87335920085729</v>
      </c>
      <c r="X10" s="59">
        <f>(F10/'Final-Total Dry Solids &amp; Pellet'!I10)*100</f>
        <v>85.191116981754988</v>
      </c>
    </row>
    <row r="11" spans="1:24" s="38" customFormat="1" x14ac:dyDescent="0.25">
      <c r="A11" t="s">
        <v>78</v>
      </c>
      <c r="B11" s="20">
        <f>'Final-Total Dry Solids &amp; Pellet'!B11-'Final-Total Fixed Solids'!B11</f>
        <v>3.2499999999991092E-2</v>
      </c>
      <c r="C11">
        <f>'Final-Total Dry Solids &amp; Pellet'!C11-'Final-Total Fixed Solids'!C11</f>
        <v>0.32499999999999729</v>
      </c>
      <c r="D11" s="60">
        <f>'Final-Total Dry Solids &amp; Pellet'!D11-'Final-Total Fixed Solids'!D11</f>
        <v>28.975850000000001</v>
      </c>
      <c r="E11">
        <f>'Final-Total Dry Solids &amp; Pellet'!E11-'Final-Total Fixed Solids'!E11</f>
        <v>-31.3111</v>
      </c>
      <c r="F11">
        <f>'Final-Total Dry Solids &amp; Pellet'!F10-'Final-Total Fixed Solids'!F11</f>
        <v>-7.3749999999996874E-2</v>
      </c>
      <c r="G11" s="39">
        <f t="shared" si="2"/>
        <v>0.35749999999998838</v>
      </c>
      <c r="H11" s="39">
        <f t="shared" si="3"/>
        <v>-31.384849999999997</v>
      </c>
      <c r="I11" s="39">
        <f t="shared" si="4"/>
        <v>-2.0515000000000079</v>
      </c>
      <c r="J11" s="57">
        <f t="shared" si="0"/>
        <v>-15.842066780404391</v>
      </c>
      <c r="K11" s="39">
        <f t="shared" si="1"/>
        <v>-1.5842066780400181</v>
      </c>
      <c r="L11" s="39">
        <f t="shared" si="5"/>
        <v>-1412.4226175968749</v>
      </c>
      <c r="M11" s="39">
        <f t="shared" si="6"/>
        <v>1526.2539605166894</v>
      </c>
      <c r="N11" s="39">
        <f t="shared" si="7"/>
        <v>3.5949305386301043</v>
      </c>
      <c r="O11" s="39">
        <f t="shared" si="8"/>
        <v>-17.426273458444406</v>
      </c>
      <c r="P11" s="59">
        <f t="shared" si="9"/>
        <v>1529.8488910553192</v>
      </c>
      <c r="Q11" s="58">
        <f>(I11/'Final-Total Dry Solids &amp; Pellet'!I11)*100</f>
        <v>-65.118715083799032</v>
      </c>
      <c r="R11" s="58">
        <f>(G11/'Final-Total Dry Solids &amp; Pellet'!I11)*100</f>
        <v>11.347765363128104</v>
      </c>
      <c r="S11" s="39">
        <f>(H11/'Final-Total Dry Solids &amp; Pellet'!I11)*100</f>
        <v>-996.21794057897228</v>
      </c>
      <c r="T11" s="39">
        <f>(C11/'Final-Total Dry Solids &amp; Pellet'!I11)*100</f>
        <v>10.316150330116708</v>
      </c>
      <c r="U11" s="39">
        <f>(B11/'Final-Total Dry Solids &amp; Pellet'!I11)*100</f>
        <v>1.0316150330113965</v>
      </c>
      <c r="V11" s="39">
        <v>0</v>
      </c>
      <c r="W11" s="39">
        <f>(E11/'Final-Total Dry Solids &amp; Pellet'!I11)*100</f>
        <v>-993.87696800406127</v>
      </c>
      <c r="X11" s="59">
        <f>(F11/'Final-Total Dry Solids &amp; Pellet'!I11)*100</f>
        <v>-2.3409725749110195</v>
      </c>
    </row>
    <row r="12" spans="1:24" x14ac:dyDescent="0.25">
      <c r="A12" s="60" t="s">
        <v>79</v>
      </c>
      <c r="B12" s="20">
        <f>'Final-Total Dry Solids &amp; Pellet'!B12-'Final-Total Fixed Solids'!B12</f>
        <v>3.4999999999996367E-2</v>
      </c>
      <c r="C12">
        <f>'Final-Total Dry Solids &amp; Pellet'!C12-'Final-Total Fixed Solids'!C12</f>
        <v>0.33000000000000784</v>
      </c>
      <c r="D12">
        <f>'Final-Total Dry Solids &amp; Pellet'!D12-'Final-Total Fixed Solids'!D12</f>
        <v>29.027450000000002</v>
      </c>
      <c r="E12">
        <f>'Final-Total Dry Solids &amp; Pellet'!E12-'Final-Total Fixed Solids'!E12</f>
        <v>0.22494999999999976</v>
      </c>
      <c r="F12">
        <f>'Final-Total Dry Solids &amp; Pellet'!F11-'Final-Total Fixed Solids'!F12</f>
        <v>0.27080000000000126</v>
      </c>
      <c r="G12" s="39">
        <f t="shared" si="2"/>
        <v>0.36500000000000421</v>
      </c>
      <c r="H12" s="39">
        <f t="shared" si="3"/>
        <v>0.49575000000000102</v>
      </c>
      <c r="I12" s="39">
        <f t="shared" si="4"/>
        <v>29.888200000000008</v>
      </c>
      <c r="J12" s="57">
        <f t="shared" si="0"/>
        <v>1.1041146673269309</v>
      </c>
      <c r="K12" s="39">
        <f t="shared" si="1"/>
        <v>0.11710307077708378</v>
      </c>
      <c r="L12" s="39">
        <f t="shared" si="5"/>
        <v>97.120100909388967</v>
      </c>
      <c r="M12" s="39">
        <f t="shared" si="6"/>
        <v>0.75263816489450586</v>
      </c>
      <c r="N12" s="39">
        <f t="shared" si="7"/>
        <v>0.90604318761250657</v>
      </c>
      <c r="O12" s="39">
        <f t="shared" si="8"/>
        <v>1.2212177381040146</v>
      </c>
      <c r="P12" s="59">
        <f t="shared" si="9"/>
        <v>1.6586813525070125</v>
      </c>
      <c r="Q12" s="58">
        <f>(I12/'Final-Total Dry Solids &amp; Pellet'!I12)*100</f>
        <v>885.53693909900414</v>
      </c>
      <c r="R12" s="58">
        <f>(G12/'Final-Total Dry Solids &amp; Pellet'!I12)*100</f>
        <v>10.814334177740385</v>
      </c>
      <c r="S12" s="39">
        <f>(H12/'Final-Total Dry Solids &amp; Pellet'!I12)*100</f>
        <v>14.68823607839656</v>
      </c>
      <c r="T12" s="39">
        <f>(C12/'Final-Total Dry Solids &amp; Pellet'!I12)*100</f>
        <v>9.7773432291900573</v>
      </c>
      <c r="U12" s="39">
        <f>(B12/'Final-Total Dry Solids &amp; Pellet'!I12)*100</f>
        <v>1.0369909485503281</v>
      </c>
      <c r="V12" s="39">
        <f>(D12/'Final-Total Dry Solids &amp; Pellet'!I12)*100</f>
        <v>860.03436884286714</v>
      </c>
      <c r="W12" s="39">
        <f>(E12/'Final-Total Dry Solids &amp; Pellet'!I12)*100</f>
        <v>6.6648889678977223</v>
      </c>
      <c r="X12" s="59">
        <f>(F12/'Final-Total Dry Solids &amp; Pellet'!I12)*100</f>
        <v>8.0233471104988379</v>
      </c>
    </row>
    <row r="13" spans="1:24" s="31" customFormat="1" x14ac:dyDescent="0.25">
      <c r="A13" s="60" t="s">
        <v>80</v>
      </c>
      <c r="B13" s="20">
        <f>'Final-Total Dry Solids &amp; Pellet'!B13-'Final-Total Fixed Solids'!B13</f>
        <v>2.7500000000002522E-2</v>
      </c>
      <c r="C13">
        <f>'Final-Total Dry Solids &amp; Pellet'!C13-'Final-Total Fixed Solids'!C13</f>
        <v>0.33250000000000224</v>
      </c>
      <c r="D13" s="60">
        <f>'Final-Total Dry Solids &amp; Pellet'!D13-'Final-Total Fixed Solids'!D13</f>
        <v>3.1878499999999974</v>
      </c>
      <c r="E13">
        <f>'Final-Total Dry Solids &amp; Pellet'!E13-'Final-Total Fixed Solids'!E13</f>
        <v>-29.294149999999998</v>
      </c>
      <c r="F13">
        <f>'Final-Total Dry Solids &amp; Pellet'!F12-'Final-Total Fixed Solids'!F13</f>
        <v>-3.5739499999999964</v>
      </c>
      <c r="G13" s="39">
        <f t="shared" si="2"/>
        <v>0.36000000000000476</v>
      </c>
      <c r="H13" s="39">
        <f t="shared" si="3"/>
        <v>-32.868099999999998</v>
      </c>
      <c r="I13" s="39">
        <f t="shared" si="4"/>
        <v>-29.320249999999994</v>
      </c>
      <c r="J13" s="57">
        <f t="shared" si="0"/>
        <v>-1.1340285297703885</v>
      </c>
      <c r="K13" s="39">
        <f t="shared" si="1"/>
        <v>-9.379183328928821E-2</v>
      </c>
      <c r="L13" s="39">
        <f t="shared" si="5"/>
        <v>-10.872519845499264</v>
      </c>
      <c r="M13" s="39">
        <f t="shared" si="6"/>
        <v>99.910983023678185</v>
      </c>
      <c r="N13" s="39">
        <f t="shared" si="7"/>
        <v>12.189357184880746</v>
      </c>
      <c r="O13" s="39">
        <f t="shared" si="8"/>
        <v>-1.2278203630596765</v>
      </c>
      <c r="P13" s="59">
        <f t="shared" si="9"/>
        <v>112.10034020855895</v>
      </c>
      <c r="Q13" s="58">
        <f>(I13/'Final-Total Dry Solids &amp; Pellet'!I13)*100</f>
        <v>-814.73428273705883</v>
      </c>
      <c r="R13" s="58">
        <f>(G13/'Final-Total Dry Solids &amp; Pellet'!I13)*100</f>
        <v>10.003473428273809</v>
      </c>
      <c r="S13" s="39">
        <f>(H13/'Final-Total Dry Solids &amp; Pellet'!I13)*100</f>
        <v>-913.3199027440055</v>
      </c>
      <c r="T13" s="39">
        <f>(C13/'Final-Total Dry Solids &amp; Pellet'!I13)*100</f>
        <v>9.2393192080583866</v>
      </c>
      <c r="U13" s="39">
        <f>(B13/'Final-Total Dry Solids &amp; Pellet'!I13)*100</f>
        <v>0.76415422021542034</v>
      </c>
      <c r="V13" s="39">
        <f>(D13/'Final-Total Dry Solids &amp; Pellet'!I13)*100</f>
        <v>88.582146578672806</v>
      </c>
      <c r="W13" s="39">
        <f>(E13/'Final-Total Dry Solids &amp; Pellet'!I13)*100</f>
        <v>-814.00903091350915</v>
      </c>
      <c r="X13" s="59">
        <f>(F13/'Final-Total Dry Solids &amp; Pellet'!I13)*100</f>
        <v>-99.310871830496296</v>
      </c>
    </row>
    <row r="14" spans="1:24" s="31" customFormat="1" x14ac:dyDescent="0.25">
      <c r="A14" s="60" t="s">
        <v>81</v>
      </c>
      <c r="B14" s="20">
        <f>'Final-Total Dry Solids &amp; Pellet'!B14-'Final-Total Fixed Solids'!B14</f>
        <v>2.2500000000003073E-2</v>
      </c>
      <c r="C14">
        <f>'Final-Total Dry Solids &amp; Pellet'!C14-'Final-Total Fixed Solids'!C14</f>
        <v>0.33750000000000169</v>
      </c>
      <c r="D14">
        <f>'Final-Total Dry Solids &amp; Pellet'!D14-'Final-Total Fixed Solids'!D14</f>
        <v>28.73555</v>
      </c>
      <c r="E14">
        <f>'Final-Total Dry Solids &amp; Pellet'!E14-'Final-Total Fixed Solids'!E14</f>
        <v>-28.758050000000001</v>
      </c>
      <c r="F14">
        <f>'Final-Total Dry Solids &amp; Pellet'!F13-'Final-Total Fixed Solids'!F14</f>
        <v>0.12720000000000198</v>
      </c>
      <c r="G14" s="39">
        <f t="shared" si="2"/>
        <v>0.36000000000000476</v>
      </c>
      <c r="H14" s="39">
        <f t="shared" si="3"/>
        <v>-28.630849999999999</v>
      </c>
      <c r="I14" s="39">
        <f t="shared" si="4"/>
        <v>0.46470000000000411</v>
      </c>
      <c r="J14" s="57">
        <f t="shared" si="0"/>
        <v>72.627501613944204</v>
      </c>
      <c r="K14" s="39">
        <f t="shared" si="1"/>
        <v>4.8418334409302499</v>
      </c>
      <c r="L14" s="39">
        <f t="shared" si="5"/>
        <v>6183.6776414890774</v>
      </c>
      <c r="M14" s="39">
        <f t="shared" si="6"/>
        <v>-6188.5194749300081</v>
      </c>
      <c r="N14" s="39">
        <f t="shared" si="7"/>
        <v>27.372498386055703</v>
      </c>
      <c r="O14" s="39">
        <f t="shared" si="8"/>
        <v>77.469335054874449</v>
      </c>
      <c r="P14" s="59">
        <f t="shared" si="9"/>
        <v>-6161.1469765439524</v>
      </c>
      <c r="Q14" s="58">
        <f>(I14/'Final-Total Dry Solids &amp; Pellet'!I14)*100</f>
        <v>13.34022305473033</v>
      </c>
      <c r="R14" s="58">
        <f>(G14/'Final-Total Dry Solids &amp; Pellet'!I14)*100</f>
        <v>10.334582095336646</v>
      </c>
      <c r="S14" s="39">
        <f>(H14/'Final-Total Dry Solids &amp; Pellet'!I14)*100</f>
        <v>-821.9107494007369</v>
      </c>
      <c r="T14" s="39">
        <f>(C14/'Final-Total Dry Solids &amp; Pellet'!I14)*100</f>
        <v>9.6886707143780253</v>
      </c>
      <c r="U14" s="39">
        <f>(B14/'Final-Total Dry Solids &amp; Pellet'!I14)*100</f>
        <v>0.64591138095862011</v>
      </c>
      <c r="V14" s="39">
        <f>(D14/'Final-Total Dry Solids &amp; Pellet'!I14)*100</f>
        <v>824.91639036013066</v>
      </c>
      <c r="W14" s="39">
        <f>(E14/'Final-Total Dry Solids &amp; Pellet'!I14)*100</f>
        <v>-825.56230174108919</v>
      </c>
      <c r="X14" s="59">
        <f>(F14/'Final-Total Dry Solids &amp; Pellet'!I14)*100</f>
        <v>3.6515523403522905</v>
      </c>
    </row>
    <row r="15" spans="1:24" s="60" customFormat="1" x14ac:dyDescent="0.25">
      <c r="A15" s="39" t="s">
        <v>82</v>
      </c>
      <c r="B15" s="79">
        <f>'Final-Total Dry Solids &amp; Pellet'!B15-'Final-Total Fixed Solids'!B15</f>
        <v>1.1102230246251565E-14</v>
      </c>
      <c r="C15" s="60">
        <f>'Final-Total Dry Solids &amp; Pellet'!C15-'Final-Total Fixed Solids'!C15</f>
        <v>0.34750000000000059</v>
      </c>
      <c r="D15" s="60">
        <f>'Final-Total Dry Solids &amp; Pellet'!D15-'Final-Total Fixed Solids'!D15</f>
        <v>29.02835</v>
      </c>
      <c r="E15" s="60">
        <f>'Final-Total Dry Solids &amp; Pellet'!E15-'Final-Total Fixed Solids'!E15</f>
        <v>-28.852250000000002</v>
      </c>
      <c r="F15" s="60">
        <f>'Final-Total Dry Solids &amp; Pellet'!F14-'Final-Total Fixed Solids'!F15</f>
        <v>-29.026050000000001</v>
      </c>
      <c r="G15" s="39">
        <f t="shared" si="2"/>
        <v>0.34750000000001169</v>
      </c>
      <c r="H15" s="39">
        <f t="shared" si="3"/>
        <v>-57.878300000000003</v>
      </c>
      <c r="I15" s="39">
        <f t="shared" si="4"/>
        <v>-28.502449999999993</v>
      </c>
      <c r="J15" s="57">
        <f t="shared" si="0"/>
        <v>-1.2191934377571074</v>
      </c>
      <c r="K15" s="39">
        <f t="shared" si="1"/>
        <v>-3.8951845354527662E-14</v>
      </c>
      <c r="L15" s="39">
        <f t="shared" si="5"/>
        <v>-101.84510454364452</v>
      </c>
      <c r="M15" s="39">
        <f t="shared" si="6"/>
        <v>101.22726291950343</v>
      </c>
      <c r="N15" s="39">
        <f t="shared" si="7"/>
        <v>101.83703506189823</v>
      </c>
      <c r="O15" s="39">
        <f t="shared" si="8"/>
        <v>-1.2191934377571463</v>
      </c>
      <c r="P15" s="59">
        <f t="shared" si="9"/>
        <v>203.06429798140164</v>
      </c>
      <c r="Q15" s="58">
        <f>(I15/'Final-Total Dry Solids &amp; Pellet'!I15)*100</f>
        <v>-781.58497292109303</v>
      </c>
      <c r="R15" s="58">
        <f>(G15/'Final-Total Dry Solids &amp; Pellet'!I15)*100</f>
        <v>9.5290327003499353</v>
      </c>
      <c r="S15" s="39">
        <f>(H15/'Final-Total Dry Solids &amp; Pellet'!I15)*100</f>
        <v>-1587.1200383903461</v>
      </c>
      <c r="T15" s="39">
        <f>(C15/'Final-Total Dry Solids &amp; Pellet'!I15)*100</f>
        <v>9.5290327003496316</v>
      </c>
      <c r="U15" s="39">
        <f>(B15/'Final-Total Dry Solids &amp; Pellet'!I15)*100</f>
        <v>3.0444176996645106E-13</v>
      </c>
      <c r="V15" s="39">
        <f>(D15/'Final-Total Dry Solids &amp; Pellet'!I15)*100</f>
        <v>796.00603276890297</v>
      </c>
      <c r="W15" s="39">
        <f>(E15/'Final-Total Dry Solids &amp; Pellet'!I15)*100</f>
        <v>-791.17707547816462</v>
      </c>
      <c r="X15" s="59">
        <f>(F15/'Final-Total Dry Solids &amp; Pellet'!I15)*100</f>
        <v>-795.9429629121812</v>
      </c>
    </row>
    <row r="18" spans="1:4" x14ac:dyDescent="0.25">
      <c r="A18" s="44" t="s">
        <v>74</v>
      </c>
      <c r="B18" s="111"/>
      <c r="C18" s="112"/>
      <c r="D18" s="112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for PELLETS RE-DO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2019-01-13T18:45:12Z</dcterms:modified>
</cp:coreProperties>
</file>